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Lab Data\Sessions\2021\2021_08\2021_08_06\"/>
    </mc:Choice>
  </mc:AlternateContent>
  <bookViews>
    <workbookView xWindow="0" yWindow="0" windowWidth="28800" windowHeight="12300" tabRatio="765"/>
  </bookViews>
  <sheets>
    <sheet name="Main" sheetId="12" r:id="rId1"/>
    <sheet name="Methods" sheetId="18" r:id="rId2"/>
    <sheet name="493nm" sheetId="14" r:id="rId3"/>
    <sheet name="650nm" sheetId="15" r:id="rId4"/>
    <sheet name="Isotope-Sw" sheetId="17" r:id="rId5"/>
    <sheet name="Trapping-History" sheetId="16" r:id="rId6"/>
    <sheet name="Center-Abl" sheetId="13" r:id="rId7"/>
    <sheet name="Neutral" sheetId="20" r:id="rId8"/>
    <sheet name="Even-Isotopes" sheetId="22" r:id="rId9"/>
    <sheet name="Odd-Isotopes" sheetId="21" r:id="rId10"/>
    <sheet name="Data" sheetId="19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3" i="12" l="1"/>
  <c r="E101" i="12" l="1"/>
  <c r="E97" i="12" l="1"/>
  <c r="E99" i="12"/>
  <c r="H89" i="12"/>
  <c r="J165" i="12" l="1"/>
  <c r="E90" i="12" l="1"/>
  <c r="I97" i="12"/>
  <c r="F89" i="12" l="1"/>
  <c r="E81" i="12" l="1"/>
  <c r="I48" i="12" l="1"/>
  <c r="F67" i="12" l="1"/>
  <c r="G6" i="13" l="1"/>
  <c r="H6" i="13"/>
  <c r="G7" i="13"/>
  <c r="I7" i="13" s="1"/>
  <c r="H7" i="13"/>
  <c r="J7" i="13" s="1"/>
  <c r="G8" i="13"/>
  <c r="H8" i="13"/>
  <c r="G9" i="13"/>
  <c r="H9" i="13"/>
  <c r="G10" i="13"/>
  <c r="H10" i="13"/>
  <c r="G11" i="13"/>
  <c r="H11" i="13"/>
  <c r="G12" i="13"/>
  <c r="H12" i="13"/>
  <c r="J12" i="13" s="1"/>
  <c r="G13" i="13"/>
  <c r="I13" i="13" s="1"/>
  <c r="H13" i="13"/>
  <c r="J13" i="13" s="1"/>
  <c r="I12" i="13" l="1"/>
  <c r="I9" i="13"/>
  <c r="J9" i="13"/>
  <c r="J11" i="13"/>
  <c r="I10" i="13"/>
  <c r="I11" i="13"/>
  <c r="J10" i="13"/>
  <c r="J8" i="13"/>
  <c r="I8" i="13"/>
  <c r="J105" i="12" l="1"/>
  <c r="I5" i="14" l="1"/>
  <c r="G105" i="12"/>
  <c r="F105" i="12"/>
  <c r="J5" i="15" l="1"/>
  <c r="J113" i="12"/>
  <c r="J112" i="12"/>
  <c r="J111" i="12"/>
  <c r="K8" i="15" l="1"/>
  <c r="P9" i="15" s="1"/>
  <c r="O20" i="15" l="1"/>
  <c r="D90" i="12" l="1"/>
  <c r="E125" i="12" l="1"/>
  <c r="O62" i="12" l="1"/>
  <c r="L62" i="12"/>
  <c r="I62" i="12" l="1"/>
  <c r="J48" i="12" l="1"/>
  <c r="G45" i="12"/>
  <c r="G59" i="12"/>
  <c r="G67" i="12" l="1"/>
  <c r="J62" i="12"/>
  <c r="H62" i="12"/>
  <c r="G62" i="12"/>
  <c r="G53" i="12"/>
  <c r="F53" i="12"/>
  <c r="I51" i="12" s="1"/>
  <c r="F77" i="12" l="1"/>
  <c r="J65" i="12"/>
  <c r="J51" i="12"/>
  <c r="S1" i="13"/>
  <c r="S2" i="13" s="1"/>
  <c r="S3" i="13" s="1"/>
  <c r="S4" i="13" s="1"/>
  <c r="S5" i="13" s="1"/>
  <c r="K65" i="12" l="1"/>
  <c r="G4" i="13" l="1"/>
  <c r="H4" i="13"/>
  <c r="G3" i="13"/>
  <c r="H3" i="13"/>
  <c r="J4" i="13" l="1"/>
  <c r="G5" i="13"/>
  <c r="I4" i="13"/>
  <c r="H5" i="13"/>
  <c r="L1" i="13"/>
  <c r="J5" i="13" l="1"/>
  <c r="J6" i="13"/>
  <c r="I5" i="13"/>
  <c r="I6" i="13"/>
  <c r="D41" i="12"/>
  <c r="C41" i="12"/>
  <c r="I141" i="12" l="1"/>
  <c r="I139" i="12"/>
  <c r="I138" i="12"/>
  <c r="H136" i="12"/>
  <c r="I134" i="12"/>
  <c r="I132" i="12"/>
  <c r="I131" i="12"/>
  <c r="I136" i="12" s="1"/>
  <c r="G139" i="12"/>
  <c r="F139" i="12"/>
  <c r="G133" i="12"/>
  <c r="G132" i="12"/>
  <c r="F132" i="12"/>
  <c r="G131" i="12"/>
  <c r="F131" i="12"/>
  <c r="F142" i="12"/>
  <c r="G142" i="12"/>
  <c r="F136" i="12"/>
  <c r="G141" i="12"/>
  <c r="F141" i="12"/>
  <c r="F140" i="12"/>
  <c r="G140" i="12"/>
  <c r="G135" i="12"/>
  <c r="G134" i="12"/>
  <c r="F135" i="12"/>
  <c r="F134" i="12"/>
  <c r="E127" i="12"/>
  <c r="E123" i="12"/>
  <c r="EO78" i="16" l="1"/>
  <c r="EN78" i="16"/>
  <c r="EM78" i="16"/>
  <c r="EL78" i="16"/>
  <c r="EK78" i="16"/>
  <c r="EJ78" i="16"/>
  <c r="EI78" i="16"/>
  <c r="EH78" i="16"/>
  <c r="EG78" i="16"/>
  <c r="EF78" i="16"/>
  <c r="EE78" i="16"/>
  <c r="ED78" i="16"/>
  <c r="EC78" i="16"/>
  <c r="EB78" i="16"/>
  <c r="EA78" i="16"/>
  <c r="DZ78" i="16"/>
  <c r="DY78" i="16"/>
  <c r="DX78" i="16"/>
  <c r="DW78" i="16"/>
  <c r="DV78" i="16"/>
  <c r="DU78" i="16"/>
  <c r="DT78" i="16"/>
  <c r="DS78" i="16"/>
  <c r="DR78" i="16"/>
  <c r="DQ78" i="16"/>
  <c r="DP78" i="16"/>
  <c r="DO78" i="16"/>
  <c r="DN78" i="16"/>
  <c r="DM78" i="16"/>
  <c r="DL78" i="16"/>
  <c r="DK78" i="16"/>
  <c r="DJ78" i="16"/>
  <c r="DI78" i="16"/>
  <c r="DH78" i="16"/>
  <c r="DG78" i="16"/>
  <c r="DF78" i="16"/>
  <c r="DE78" i="16"/>
  <c r="DD78" i="16"/>
  <c r="DC78" i="16"/>
  <c r="DB78" i="16"/>
  <c r="DA78" i="16"/>
  <c r="CZ78" i="16"/>
  <c r="CY78" i="16"/>
  <c r="CX78" i="16"/>
  <c r="CW78" i="16"/>
  <c r="CV78" i="16"/>
  <c r="CU78" i="16"/>
  <c r="CT78" i="16"/>
  <c r="CS78" i="16"/>
  <c r="CR78" i="16"/>
  <c r="CQ78" i="16"/>
  <c r="CP78" i="16"/>
  <c r="CO78" i="16"/>
  <c r="CN78" i="16"/>
  <c r="CM78" i="16"/>
  <c r="CL78" i="16"/>
  <c r="CK78" i="16"/>
  <c r="CJ78" i="16"/>
  <c r="CI78" i="16"/>
  <c r="CH78" i="16"/>
  <c r="CG78" i="16"/>
  <c r="CF78" i="16"/>
  <c r="CE78" i="16"/>
  <c r="CD78" i="16"/>
  <c r="CC78" i="16"/>
  <c r="CB78" i="16"/>
  <c r="CA78" i="16"/>
  <c r="BZ78" i="16"/>
  <c r="BY78" i="16"/>
  <c r="BX78" i="16"/>
  <c r="BW78" i="16"/>
  <c r="BV78" i="16"/>
  <c r="BU78" i="16"/>
  <c r="BT78" i="16"/>
  <c r="BS78" i="16"/>
  <c r="BR78" i="16"/>
  <c r="BQ78" i="16"/>
  <c r="BP78" i="16"/>
  <c r="BO78" i="16"/>
  <c r="BN78" i="16"/>
  <c r="BM78" i="16"/>
  <c r="BL78" i="16"/>
  <c r="BK78" i="16"/>
  <c r="BJ78" i="16"/>
  <c r="BI78" i="16"/>
  <c r="BH78" i="16"/>
  <c r="BG78" i="16"/>
  <c r="BF78" i="16"/>
  <c r="BE78" i="16"/>
  <c r="BD78" i="16"/>
  <c r="BC78" i="16"/>
  <c r="BB78" i="16"/>
  <c r="BA78" i="16"/>
  <c r="AZ78" i="16"/>
  <c r="AY78" i="16"/>
  <c r="AX78" i="16"/>
  <c r="AW78" i="16"/>
  <c r="AV78" i="16"/>
  <c r="AU78" i="16"/>
  <c r="AT78" i="16"/>
  <c r="AS78" i="16"/>
  <c r="AR78" i="16"/>
  <c r="AQ78" i="16"/>
  <c r="AP78" i="16"/>
  <c r="AO78" i="16"/>
  <c r="AN78" i="16"/>
  <c r="AM78" i="16"/>
  <c r="AL78" i="16"/>
  <c r="AK78" i="16"/>
  <c r="AJ78" i="16"/>
  <c r="AI78" i="16"/>
  <c r="AH78" i="16"/>
  <c r="AG78" i="16"/>
  <c r="AF78" i="16"/>
  <c r="AE78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O70" i="16"/>
  <c r="EN70" i="16"/>
  <c r="EM70" i="16"/>
  <c r="EL70" i="16"/>
  <c r="EK70" i="16"/>
  <c r="EJ70" i="16"/>
  <c r="EI70" i="16"/>
  <c r="EH70" i="16"/>
  <c r="EG70" i="16"/>
  <c r="EF70" i="16"/>
  <c r="EE70" i="16"/>
  <c r="ED70" i="16"/>
  <c r="EC70" i="16"/>
  <c r="EB70" i="16"/>
  <c r="EA70" i="16"/>
  <c r="DZ70" i="16"/>
  <c r="DY70" i="16"/>
  <c r="DX70" i="16"/>
  <c r="DW70" i="16"/>
  <c r="DV70" i="16"/>
  <c r="DU70" i="16"/>
  <c r="DT70" i="16"/>
  <c r="DS70" i="16"/>
  <c r="DR70" i="16"/>
  <c r="DQ70" i="16"/>
  <c r="DP70" i="16"/>
  <c r="DO70" i="16"/>
  <c r="DN70" i="16"/>
  <c r="DM70" i="16"/>
  <c r="DL70" i="16"/>
  <c r="DK70" i="16"/>
  <c r="DJ70" i="16"/>
  <c r="DI70" i="16"/>
  <c r="DH70" i="16"/>
  <c r="DG70" i="16"/>
  <c r="DF70" i="16"/>
  <c r="DE70" i="16"/>
  <c r="DD70" i="16"/>
  <c r="DC70" i="16"/>
  <c r="DB70" i="16"/>
  <c r="DA70" i="16"/>
  <c r="CZ70" i="16"/>
  <c r="CY70" i="16"/>
  <c r="CX70" i="16"/>
  <c r="CW70" i="16"/>
  <c r="CV70" i="16"/>
  <c r="CU70" i="16"/>
  <c r="CT70" i="16"/>
  <c r="CS70" i="16"/>
  <c r="CR70" i="16"/>
  <c r="CQ70" i="16"/>
  <c r="CP70" i="16"/>
  <c r="CO70" i="16"/>
  <c r="CN70" i="16"/>
  <c r="CM70" i="16"/>
  <c r="CL70" i="16"/>
  <c r="CK70" i="16"/>
  <c r="CJ70" i="16"/>
  <c r="CI70" i="16"/>
  <c r="CH70" i="16"/>
  <c r="CG70" i="16"/>
  <c r="CF70" i="16"/>
  <c r="CE70" i="16"/>
  <c r="CD70" i="16"/>
  <c r="CC70" i="16"/>
  <c r="CB70" i="16"/>
  <c r="CA70" i="16"/>
  <c r="BZ70" i="16"/>
  <c r="BY70" i="16"/>
  <c r="BX70" i="16"/>
  <c r="BW70" i="16"/>
  <c r="BV70" i="16"/>
  <c r="BU70" i="16"/>
  <c r="BT70" i="16"/>
  <c r="BS70" i="16"/>
  <c r="BR70" i="16"/>
  <c r="BQ70" i="16"/>
  <c r="BP70" i="16"/>
  <c r="BO70" i="16"/>
  <c r="BN70" i="16"/>
  <c r="BM70" i="16"/>
  <c r="BL70" i="16"/>
  <c r="BK70" i="16"/>
  <c r="BJ70" i="16"/>
  <c r="BI70" i="16"/>
  <c r="BH70" i="16"/>
  <c r="BG70" i="16"/>
  <c r="BF70" i="16"/>
  <c r="BE70" i="16"/>
  <c r="BD70" i="16"/>
  <c r="BC70" i="16"/>
  <c r="BB70" i="16"/>
  <c r="BA70" i="16"/>
  <c r="AZ70" i="16"/>
  <c r="AY70" i="16"/>
  <c r="AX70" i="16"/>
  <c r="AW70" i="16"/>
  <c r="AV70" i="16"/>
  <c r="AU70" i="16"/>
  <c r="AT70" i="16"/>
  <c r="AS70" i="16"/>
  <c r="AR70" i="16"/>
  <c r="AQ70" i="16"/>
  <c r="AP70" i="16"/>
  <c r="AO70" i="16"/>
  <c r="AN70" i="16"/>
  <c r="AM70" i="16"/>
  <c r="AL70" i="16"/>
  <c r="AK70" i="16"/>
  <c r="AJ70" i="16"/>
  <c r="AI70" i="16"/>
  <c r="AH70" i="16"/>
  <c r="AG70" i="16"/>
  <c r="AF70" i="16"/>
  <c r="AE70" i="16"/>
  <c r="AD70" i="16"/>
  <c r="AC70" i="16"/>
  <c r="AB70" i="16"/>
  <c r="AA70" i="16"/>
  <c r="Z70" i="16"/>
  <c r="Y70" i="16"/>
  <c r="X70" i="16"/>
  <c r="W70" i="16"/>
  <c r="V70" i="16"/>
  <c r="U70" i="16"/>
  <c r="T70" i="16"/>
  <c r="S70" i="16"/>
  <c r="R70" i="16"/>
  <c r="Q70" i="16"/>
  <c r="P70" i="16"/>
  <c r="O70" i="16"/>
  <c r="N70" i="16"/>
  <c r="M70" i="16"/>
  <c r="L70" i="16"/>
  <c r="K70" i="16"/>
  <c r="J70" i="16"/>
  <c r="I70" i="16"/>
  <c r="H70" i="16"/>
  <c r="G70" i="16"/>
  <c r="F70" i="16"/>
  <c r="I14" i="14" l="1"/>
  <c r="K24" i="15"/>
  <c r="N15" i="14" l="1"/>
  <c r="H14" i="16" l="1"/>
  <c r="G14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N62" i="16"/>
  <c r="AO62" i="16"/>
  <c r="AP62" i="16"/>
  <c r="AQ62" i="16"/>
  <c r="AR62" i="16"/>
  <c r="AS62" i="16"/>
  <c r="AT62" i="16"/>
  <c r="AU62" i="16"/>
  <c r="AV62" i="16"/>
  <c r="AW62" i="16"/>
  <c r="AX62" i="16"/>
  <c r="AY62" i="16"/>
  <c r="AZ62" i="16"/>
  <c r="BA62" i="16"/>
  <c r="BB62" i="16"/>
  <c r="BC62" i="16"/>
  <c r="BD62" i="16"/>
  <c r="BE62" i="16"/>
  <c r="BF62" i="16"/>
  <c r="BG62" i="16"/>
  <c r="BH62" i="16"/>
  <c r="BI62" i="16"/>
  <c r="BJ62" i="16"/>
  <c r="BK62" i="16"/>
  <c r="BL62" i="16"/>
  <c r="BM62" i="16"/>
  <c r="BN62" i="16"/>
  <c r="BO62" i="16"/>
  <c r="BP62" i="16"/>
  <c r="BQ62" i="16"/>
  <c r="BR62" i="16"/>
  <c r="BS62" i="16"/>
  <c r="BT62" i="16"/>
  <c r="BU62" i="16"/>
  <c r="BV62" i="16"/>
  <c r="BW62" i="16"/>
  <c r="BX62" i="16"/>
  <c r="BY62" i="16"/>
  <c r="BZ62" i="16"/>
  <c r="CA62" i="16"/>
  <c r="CB62" i="16"/>
  <c r="CC62" i="16"/>
  <c r="CD62" i="16"/>
  <c r="CE62" i="16"/>
  <c r="CF62" i="16"/>
  <c r="CG62" i="16"/>
  <c r="CH62" i="16"/>
  <c r="CI62" i="16"/>
  <c r="CJ62" i="16"/>
  <c r="CK62" i="16"/>
  <c r="CL62" i="16"/>
  <c r="CM62" i="16"/>
  <c r="CN62" i="16"/>
  <c r="CO62" i="16"/>
  <c r="CP62" i="16"/>
  <c r="CQ62" i="16"/>
  <c r="CR62" i="16"/>
  <c r="CS62" i="16"/>
  <c r="CT62" i="16"/>
  <c r="CU62" i="16"/>
  <c r="CV62" i="16"/>
  <c r="CW62" i="16"/>
  <c r="CX62" i="16"/>
  <c r="CY62" i="16"/>
  <c r="CZ62" i="16"/>
  <c r="DA62" i="16"/>
  <c r="DB62" i="16"/>
  <c r="DC62" i="16"/>
  <c r="DD62" i="16"/>
  <c r="DE62" i="16"/>
  <c r="DF62" i="16"/>
  <c r="DG62" i="16"/>
  <c r="DH62" i="16"/>
  <c r="DI62" i="16"/>
  <c r="DJ62" i="16"/>
  <c r="DK62" i="16"/>
  <c r="DL62" i="16"/>
  <c r="DM62" i="16"/>
  <c r="DN62" i="16"/>
  <c r="DO62" i="16"/>
  <c r="DP62" i="16"/>
  <c r="DQ62" i="16"/>
  <c r="DR62" i="16"/>
  <c r="DS62" i="16"/>
  <c r="DT62" i="16"/>
  <c r="DU62" i="16"/>
  <c r="DV62" i="16"/>
  <c r="DW62" i="16"/>
  <c r="DX62" i="16"/>
  <c r="DY62" i="16"/>
  <c r="DZ62" i="16"/>
  <c r="EA62" i="16"/>
  <c r="EB62" i="16"/>
  <c r="EC62" i="16"/>
  <c r="ED62" i="16"/>
  <c r="EE62" i="16"/>
  <c r="EF62" i="16"/>
  <c r="EG62" i="16"/>
  <c r="EH62" i="16"/>
  <c r="EI62" i="16"/>
  <c r="EJ62" i="16"/>
  <c r="EK62" i="16"/>
  <c r="EL62" i="16"/>
  <c r="EM62" i="16"/>
  <c r="EN62" i="16"/>
  <c r="EO62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AM54" i="16"/>
  <c r="AN54" i="16"/>
  <c r="AO54" i="16"/>
  <c r="AP54" i="16"/>
  <c r="AQ54" i="16"/>
  <c r="AR54" i="16"/>
  <c r="AS54" i="16"/>
  <c r="AT54" i="16"/>
  <c r="AU54" i="16"/>
  <c r="AV54" i="16"/>
  <c r="AW54" i="16"/>
  <c r="AX54" i="16"/>
  <c r="AY54" i="16"/>
  <c r="AZ54" i="16"/>
  <c r="BA54" i="16"/>
  <c r="BB54" i="16"/>
  <c r="BC54" i="16"/>
  <c r="BD54" i="16"/>
  <c r="BE54" i="16"/>
  <c r="BF54" i="16"/>
  <c r="BG54" i="16"/>
  <c r="BH54" i="16"/>
  <c r="BI54" i="16"/>
  <c r="BJ54" i="16"/>
  <c r="BK54" i="16"/>
  <c r="BL54" i="16"/>
  <c r="BM54" i="16"/>
  <c r="BN54" i="16"/>
  <c r="BO54" i="16"/>
  <c r="BP54" i="16"/>
  <c r="BQ54" i="16"/>
  <c r="BR54" i="16"/>
  <c r="BS54" i="16"/>
  <c r="BT54" i="16"/>
  <c r="BU54" i="16"/>
  <c r="BV54" i="16"/>
  <c r="BW54" i="16"/>
  <c r="BX54" i="16"/>
  <c r="BY54" i="16"/>
  <c r="BZ54" i="16"/>
  <c r="CA54" i="16"/>
  <c r="CB54" i="16"/>
  <c r="CC54" i="16"/>
  <c r="CD54" i="16"/>
  <c r="CE54" i="16"/>
  <c r="CF54" i="16"/>
  <c r="CG54" i="16"/>
  <c r="CH54" i="16"/>
  <c r="CI54" i="16"/>
  <c r="CJ54" i="16"/>
  <c r="CK54" i="16"/>
  <c r="CL54" i="16"/>
  <c r="CM54" i="16"/>
  <c r="CN54" i="16"/>
  <c r="CO54" i="16"/>
  <c r="CP54" i="16"/>
  <c r="CQ54" i="16"/>
  <c r="CR54" i="16"/>
  <c r="CS54" i="16"/>
  <c r="CT54" i="16"/>
  <c r="CU54" i="16"/>
  <c r="CV54" i="16"/>
  <c r="CW54" i="16"/>
  <c r="CX54" i="16"/>
  <c r="CY54" i="16"/>
  <c r="CZ54" i="16"/>
  <c r="DA54" i="16"/>
  <c r="DB54" i="16"/>
  <c r="DC54" i="16"/>
  <c r="DD54" i="16"/>
  <c r="DE54" i="16"/>
  <c r="DF54" i="16"/>
  <c r="DG54" i="16"/>
  <c r="DH54" i="16"/>
  <c r="DI54" i="16"/>
  <c r="DJ54" i="16"/>
  <c r="DK54" i="16"/>
  <c r="DL54" i="16"/>
  <c r="DM54" i="16"/>
  <c r="DN54" i="16"/>
  <c r="DO54" i="16"/>
  <c r="DP54" i="16"/>
  <c r="DQ54" i="16"/>
  <c r="DR54" i="16"/>
  <c r="DS54" i="16"/>
  <c r="DT54" i="16"/>
  <c r="DU54" i="16"/>
  <c r="DV54" i="16"/>
  <c r="DW54" i="16"/>
  <c r="DX54" i="16"/>
  <c r="DY54" i="16"/>
  <c r="DZ54" i="16"/>
  <c r="EA54" i="16"/>
  <c r="EB54" i="16"/>
  <c r="EC54" i="16"/>
  <c r="ED54" i="16"/>
  <c r="EE54" i="16"/>
  <c r="EF54" i="16"/>
  <c r="EG54" i="16"/>
  <c r="EH54" i="16"/>
  <c r="EI54" i="16"/>
  <c r="EJ54" i="16"/>
  <c r="EK54" i="16"/>
  <c r="EL54" i="16"/>
  <c r="EM54" i="16"/>
  <c r="EN54" i="16"/>
  <c r="EO54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Q46" i="16"/>
  <c r="AR46" i="16"/>
  <c r="AS46" i="16"/>
  <c r="AT46" i="16"/>
  <c r="AU46" i="16"/>
  <c r="AV46" i="16"/>
  <c r="AW46" i="16"/>
  <c r="AX46" i="16"/>
  <c r="AY46" i="16"/>
  <c r="AZ46" i="16"/>
  <c r="BA46" i="16"/>
  <c r="BB46" i="16"/>
  <c r="BC46" i="16"/>
  <c r="BD46" i="16"/>
  <c r="BE46" i="16"/>
  <c r="BF46" i="16"/>
  <c r="BG46" i="16"/>
  <c r="BH46" i="16"/>
  <c r="BI46" i="16"/>
  <c r="BJ46" i="16"/>
  <c r="BK46" i="16"/>
  <c r="BL46" i="16"/>
  <c r="BM46" i="16"/>
  <c r="BN46" i="16"/>
  <c r="BO46" i="16"/>
  <c r="BP46" i="16"/>
  <c r="BQ46" i="16"/>
  <c r="BR46" i="16"/>
  <c r="BS46" i="16"/>
  <c r="BT46" i="16"/>
  <c r="BU46" i="16"/>
  <c r="BV46" i="16"/>
  <c r="BW46" i="16"/>
  <c r="BX46" i="16"/>
  <c r="BY46" i="16"/>
  <c r="BZ46" i="16"/>
  <c r="CA46" i="16"/>
  <c r="CB46" i="16"/>
  <c r="CC46" i="16"/>
  <c r="CD46" i="16"/>
  <c r="CE46" i="16"/>
  <c r="CF46" i="16"/>
  <c r="CG46" i="16"/>
  <c r="CH46" i="16"/>
  <c r="CI46" i="16"/>
  <c r="CJ46" i="16"/>
  <c r="CK46" i="16"/>
  <c r="CL46" i="16"/>
  <c r="CM46" i="16"/>
  <c r="CN46" i="16"/>
  <c r="CO46" i="16"/>
  <c r="CP46" i="16"/>
  <c r="CQ46" i="16"/>
  <c r="CR46" i="16"/>
  <c r="CS46" i="16"/>
  <c r="CT46" i="16"/>
  <c r="CU46" i="16"/>
  <c r="CV46" i="16"/>
  <c r="CW46" i="16"/>
  <c r="CX46" i="16"/>
  <c r="CY46" i="16"/>
  <c r="CZ46" i="16"/>
  <c r="DA46" i="16"/>
  <c r="DB46" i="16"/>
  <c r="DC46" i="16"/>
  <c r="DD46" i="16"/>
  <c r="DE46" i="16"/>
  <c r="DF46" i="16"/>
  <c r="DG46" i="16"/>
  <c r="DH46" i="16"/>
  <c r="DI46" i="16"/>
  <c r="DJ46" i="16"/>
  <c r="DK46" i="16"/>
  <c r="DL46" i="16"/>
  <c r="DM46" i="16"/>
  <c r="DN46" i="16"/>
  <c r="DO46" i="16"/>
  <c r="DP46" i="16"/>
  <c r="DQ46" i="16"/>
  <c r="DR46" i="16"/>
  <c r="DS46" i="16"/>
  <c r="DT46" i="16"/>
  <c r="DU46" i="16"/>
  <c r="DV46" i="16"/>
  <c r="DW46" i="16"/>
  <c r="DX46" i="16"/>
  <c r="DY46" i="16"/>
  <c r="DZ46" i="16"/>
  <c r="EA46" i="16"/>
  <c r="EB46" i="16"/>
  <c r="EC46" i="16"/>
  <c r="ED46" i="16"/>
  <c r="EE46" i="16"/>
  <c r="EF46" i="16"/>
  <c r="EG46" i="16"/>
  <c r="EH46" i="16"/>
  <c r="EI46" i="16"/>
  <c r="EJ46" i="16"/>
  <c r="EK46" i="16"/>
  <c r="EL46" i="16"/>
  <c r="EM46" i="16"/>
  <c r="EN46" i="16"/>
  <c r="EO46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AX38" i="16"/>
  <c r="AY38" i="16"/>
  <c r="AZ38" i="16"/>
  <c r="BA38" i="16"/>
  <c r="BB38" i="16"/>
  <c r="BC38" i="16"/>
  <c r="BD38" i="16"/>
  <c r="BE38" i="16"/>
  <c r="BF38" i="16"/>
  <c r="BG38" i="16"/>
  <c r="BH38" i="16"/>
  <c r="BI38" i="16"/>
  <c r="BJ38" i="16"/>
  <c r="BK38" i="16"/>
  <c r="BL38" i="16"/>
  <c r="BM38" i="16"/>
  <c r="BN38" i="16"/>
  <c r="BO38" i="16"/>
  <c r="BP38" i="16"/>
  <c r="BQ38" i="16"/>
  <c r="BR38" i="16"/>
  <c r="BS38" i="16"/>
  <c r="BT38" i="16"/>
  <c r="BU38" i="16"/>
  <c r="BV38" i="16"/>
  <c r="BW38" i="16"/>
  <c r="BX38" i="16"/>
  <c r="BY38" i="16"/>
  <c r="BZ38" i="16"/>
  <c r="CA38" i="16"/>
  <c r="CB38" i="16"/>
  <c r="CC38" i="16"/>
  <c r="CD38" i="16"/>
  <c r="CE38" i="16"/>
  <c r="CF38" i="16"/>
  <c r="CG38" i="16"/>
  <c r="CH38" i="16"/>
  <c r="CI38" i="16"/>
  <c r="CJ38" i="16"/>
  <c r="CK38" i="16"/>
  <c r="CL38" i="16"/>
  <c r="CM38" i="16"/>
  <c r="CN38" i="16"/>
  <c r="CO38" i="16"/>
  <c r="CP38" i="16"/>
  <c r="CQ38" i="16"/>
  <c r="CR38" i="16"/>
  <c r="CS38" i="16"/>
  <c r="CT38" i="16"/>
  <c r="CU38" i="16"/>
  <c r="CV38" i="16"/>
  <c r="CW38" i="16"/>
  <c r="CX38" i="16"/>
  <c r="CY38" i="16"/>
  <c r="CZ38" i="16"/>
  <c r="DA38" i="16"/>
  <c r="DB38" i="16"/>
  <c r="DC38" i="16"/>
  <c r="DD38" i="16"/>
  <c r="DE38" i="16"/>
  <c r="DF38" i="16"/>
  <c r="DG38" i="16"/>
  <c r="DH38" i="16"/>
  <c r="DI38" i="16"/>
  <c r="DJ38" i="16"/>
  <c r="DK38" i="16"/>
  <c r="DL38" i="16"/>
  <c r="DM38" i="16"/>
  <c r="DN38" i="16"/>
  <c r="DO38" i="16"/>
  <c r="DP38" i="16"/>
  <c r="DQ38" i="16"/>
  <c r="DR38" i="16"/>
  <c r="DS38" i="16"/>
  <c r="DT38" i="16"/>
  <c r="DU38" i="16"/>
  <c r="DV38" i="16"/>
  <c r="DW38" i="16"/>
  <c r="DX38" i="16"/>
  <c r="DY38" i="16"/>
  <c r="DZ38" i="16"/>
  <c r="EA38" i="16"/>
  <c r="EB38" i="16"/>
  <c r="EC38" i="16"/>
  <c r="ED38" i="16"/>
  <c r="EE38" i="16"/>
  <c r="EF38" i="16"/>
  <c r="EG38" i="16"/>
  <c r="EH38" i="16"/>
  <c r="EI38" i="16"/>
  <c r="EJ38" i="16"/>
  <c r="EK38" i="16"/>
  <c r="EL38" i="16"/>
  <c r="EM38" i="16"/>
  <c r="EN38" i="16"/>
  <c r="EO38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30" i="16"/>
  <c r="BE30" i="16"/>
  <c r="BF30" i="16"/>
  <c r="BG30" i="16"/>
  <c r="BH30" i="16"/>
  <c r="BI30" i="16"/>
  <c r="BJ30" i="16"/>
  <c r="BK30" i="16"/>
  <c r="BL30" i="16"/>
  <c r="BM30" i="16"/>
  <c r="BN30" i="16"/>
  <c r="BO30" i="16"/>
  <c r="BP30" i="16"/>
  <c r="BQ30" i="16"/>
  <c r="BR30" i="16"/>
  <c r="BS30" i="16"/>
  <c r="BT30" i="16"/>
  <c r="BU30" i="16"/>
  <c r="BV30" i="16"/>
  <c r="BW30" i="16"/>
  <c r="BX30" i="16"/>
  <c r="BY30" i="16"/>
  <c r="BZ30" i="16"/>
  <c r="CA30" i="16"/>
  <c r="CB30" i="16"/>
  <c r="CC30" i="16"/>
  <c r="CD30" i="16"/>
  <c r="CE30" i="16"/>
  <c r="CF30" i="16"/>
  <c r="CG30" i="16"/>
  <c r="CH30" i="16"/>
  <c r="CI30" i="16"/>
  <c r="CJ30" i="16"/>
  <c r="CK30" i="16"/>
  <c r="CL30" i="16"/>
  <c r="CM30" i="16"/>
  <c r="CN30" i="16"/>
  <c r="CO30" i="16"/>
  <c r="CP30" i="16"/>
  <c r="CQ30" i="16"/>
  <c r="CR30" i="16"/>
  <c r="CS30" i="16"/>
  <c r="CT30" i="16"/>
  <c r="CU30" i="16"/>
  <c r="CV30" i="16"/>
  <c r="CW30" i="16"/>
  <c r="CX30" i="16"/>
  <c r="CY30" i="16"/>
  <c r="CZ30" i="16"/>
  <c r="DA30" i="16"/>
  <c r="DB30" i="16"/>
  <c r="DC30" i="16"/>
  <c r="DD30" i="16"/>
  <c r="DE30" i="16"/>
  <c r="DF30" i="16"/>
  <c r="DG30" i="16"/>
  <c r="DH30" i="16"/>
  <c r="DI30" i="16"/>
  <c r="DJ30" i="16"/>
  <c r="DK30" i="16"/>
  <c r="DL30" i="16"/>
  <c r="DM30" i="16"/>
  <c r="DN30" i="16"/>
  <c r="DO30" i="16"/>
  <c r="DP30" i="16"/>
  <c r="DQ30" i="16"/>
  <c r="DR30" i="16"/>
  <c r="DS30" i="16"/>
  <c r="DT30" i="16"/>
  <c r="DU30" i="16"/>
  <c r="DV30" i="16"/>
  <c r="DW30" i="16"/>
  <c r="DX30" i="16"/>
  <c r="DY30" i="16"/>
  <c r="DZ30" i="16"/>
  <c r="EA30" i="16"/>
  <c r="EB30" i="16"/>
  <c r="EC30" i="16"/>
  <c r="ED30" i="16"/>
  <c r="EE30" i="16"/>
  <c r="EF30" i="16"/>
  <c r="EG30" i="16"/>
  <c r="EH30" i="16"/>
  <c r="EI30" i="16"/>
  <c r="EJ30" i="16"/>
  <c r="EK30" i="16"/>
  <c r="EL30" i="16"/>
  <c r="EM30" i="16"/>
  <c r="EN30" i="16"/>
  <c r="EO30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BF22" i="16"/>
  <c r="BG22" i="16"/>
  <c r="BH22" i="16"/>
  <c r="BI22" i="16"/>
  <c r="BJ22" i="16"/>
  <c r="BK22" i="16"/>
  <c r="BL22" i="16"/>
  <c r="BM22" i="16"/>
  <c r="BN22" i="16"/>
  <c r="BO22" i="16"/>
  <c r="BP22" i="16"/>
  <c r="BQ22" i="16"/>
  <c r="BR22" i="16"/>
  <c r="BS22" i="16"/>
  <c r="BT22" i="16"/>
  <c r="BU22" i="16"/>
  <c r="BV22" i="16"/>
  <c r="BW22" i="16"/>
  <c r="BX22" i="16"/>
  <c r="BY22" i="16"/>
  <c r="BZ22" i="16"/>
  <c r="CA22" i="16"/>
  <c r="CB22" i="16"/>
  <c r="CC22" i="16"/>
  <c r="CD22" i="16"/>
  <c r="CE22" i="16"/>
  <c r="CF22" i="16"/>
  <c r="CG22" i="16"/>
  <c r="CH22" i="16"/>
  <c r="CI22" i="16"/>
  <c r="CJ22" i="16"/>
  <c r="CK22" i="16"/>
  <c r="CL22" i="16"/>
  <c r="CM22" i="16"/>
  <c r="CN22" i="16"/>
  <c r="CO22" i="16"/>
  <c r="CP22" i="16"/>
  <c r="CQ22" i="16"/>
  <c r="CR22" i="16"/>
  <c r="CS22" i="16"/>
  <c r="CT22" i="16"/>
  <c r="CU22" i="16"/>
  <c r="CV22" i="16"/>
  <c r="CW22" i="16"/>
  <c r="CX22" i="16"/>
  <c r="CY22" i="16"/>
  <c r="CZ22" i="16"/>
  <c r="DA22" i="16"/>
  <c r="DB22" i="16"/>
  <c r="DC22" i="16"/>
  <c r="DD22" i="16"/>
  <c r="DE22" i="16"/>
  <c r="DF22" i="16"/>
  <c r="DG22" i="16"/>
  <c r="DH22" i="16"/>
  <c r="DI22" i="16"/>
  <c r="DJ22" i="16"/>
  <c r="DK22" i="16"/>
  <c r="DL22" i="16"/>
  <c r="DM22" i="16"/>
  <c r="DN22" i="16"/>
  <c r="DO22" i="16"/>
  <c r="DP22" i="16"/>
  <c r="DQ22" i="16"/>
  <c r="DR22" i="16"/>
  <c r="DS22" i="16"/>
  <c r="DT22" i="16"/>
  <c r="DU22" i="16"/>
  <c r="DV22" i="16"/>
  <c r="DW22" i="16"/>
  <c r="DX22" i="16"/>
  <c r="DY22" i="16"/>
  <c r="DZ22" i="16"/>
  <c r="EA22" i="16"/>
  <c r="EB22" i="16"/>
  <c r="EC22" i="16"/>
  <c r="ED22" i="16"/>
  <c r="EE22" i="16"/>
  <c r="EF22" i="16"/>
  <c r="EG22" i="16"/>
  <c r="EH22" i="16"/>
  <c r="EI22" i="16"/>
  <c r="EJ22" i="16"/>
  <c r="EK22" i="16"/>
  <c r="EL22" i="16"/>
  <c r="EM22" i="16"/>
  <c r="EN22" i="16"/>
  <c r="EO22" i="16"/>
  <c r="F62" i="16"/>
  <c r="F54" i="16"/>
  <c r="F46" i="16"/>
  <c r="F38" i="16"/>
  <c r="F30" i="16"/>
  <c r="F22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BT14" i="16"/>
  <c r="BU14" i="16"/>
  <c r="BV14" i="16"/>
  <c r="BW14" i="16"/>
  <c r="BX14" i="16"/>
  <c r="BY14" i="16"/>
  <c r="BZ14" i="16"/>
  <c r="CA14" i="16"/>
  <c r="CB14" i="16"/>
  <c r="CC14" i="16"/>
  <c r="CD14" i="16"/>
  <c r="CE14" i="16"/>
  <c r="CF14" i="16"/>
  <c r="CG14" i="16"/>
  <c r="CH14" i="16"/>
  <c r="CI14" i="16"/>
  <c r="CJ14" i="16"/>
  <c r="CK14" i="16"/>
  <c r="CL14" i="16"/>
  <c r="CM14" i="16"/>
  <c r="CN14" i="16"/>
  <c r="CO14" i="16"/>
  <c r="CP14" i="16"/>
  <c r="CQ14" i="16"/>
  <c r="CR14" i="16"/>
  <c r="CS14" i="16"/>
  <c r="CT14" i="16"/>
  <c r="CU14" i="16"/>
  <c r="CV14" i="16"/>
  <c r="CW14" i="16"/>
  <c r="CX14" i="16"/>
  <c r="CY14" i="16"/>
  <c r="CZ14" i="16"/>
  <c r="DA14" i="16"/>
  <c r="DB14" i="16"/>
  <c r="DC14" i="16"/>
  <c r="DD14" i="16"/>
  <c r="DE14" i="16"/>
  <c r="DF14" i="16"/>
  <c r="DG14" i="16"/>
  <c r="DH14" i="16"/>
  <c r="DI14" i="16"/>
  <c r="DJ14" i="16"/>
  <c r="DK14" i="16"/>
  <c r="DL14" i="16"/>
  <c r="DM14" i="16"/>
  <c r="DN14" i="16"/>
  <c r="DO14" i="16"/>
  <c r="DP14" i="16"/>
  <c r="DQ14" i="16"/>
  <c r="DR14" i="16"/>
  <c r="DS14" i="16"/>
  <c r="DT14" i="16"/>
  <c r="DU14" i="16"/>
  <c r="DV14" i="16"/>
  <c r="DW14" i="16"/>
  <c r="DX14" i="16"/>
  <c r="DY14" i="16"/>
  <c r="DZ14" i="16"/>
  <c r="EA14" i="16"/>
  <c r="EB14" i="16"/>
  <c r="EC14" i="16"/>
  <c r="ED14" i="16"/>
  <c r="EE14" i="16"/>
  <c r="EF14" i="16"/>
  <c r="EG14" i="16"/>
  <c r="EH14" i="16"/>
  <c r="EI14" i="16"/>
  <c r="EJ14" i="16"/>
  <c r="EK14" i="16"/>
  <c r="EL14" i="16"/>
  <c r="EM14" i="16"/>
  <c r="EN14" i="16"/>
  <c r="EO14" i="16"/>
  <c r="I14" i="16"/>
  <c r="J14" i="16"/>
  <c r="K14" i="16"/>
  <c r="L14" i="16"/>
  <c r="M14" i="16"/>
  <c r="N14" i="16"/>
  <c r="F14" i="16"/>
  <c r="I9" i="12" l="1"/>
  <c r="H9" i="12"/>
  <c r="G116" i="12"/>
  <c r="G117" i="12"/>
  <c r="G115" i="12"/>
  <c r="G112" i="12"/>
  <c r="G113" i="12"/>
  <c r="G114" i="12"/>
  <c r="G111" i="12"/>
  <c r="G107" i="12"/>
  <c r="G108" i="12"/>
  <c r="G109" i="12"/>
  <c r="G110" i="12"/>
  <c r="F116" i="12"/>
  <c r="F117" i="12"/>
  <c r="F115" i="12"/>
  <c r="F112" i="12"/>
  <c r="F113" i="12"/>
  <c r="F114" i="12"/>
  <c r="F111" i="12"/>
  <c r="F107" i="12"/>
  <c r="F108" i="12"/>
  <c r="F109" i="12"/>
  <c r="F110" i="12"/>
  <c r="F144" i="12"/>
  <c r="F145" i="12"/>
  <c r="F143" i="12"/>
  <c r="F138" i="12"/>
  <c r="F133" i="12"/>
  <c r="F137" i="12"/>
  <c r="G144" i="12"/>
  <c r="G145" i="12"/>
  <c r="G143" i="12"/>
  <c r="G138" i="12"/>
  <c r="G136" i="12"/>
  <c r="G137" i="12"/>
  <c r="I124" i="12"/>
  <c r="I125" i="12"/>
  <c r="I126" i="12"/>
  <c r="I127" i="12"/>
  <c r="I128" i="12"/>
  <c r="I123" i="12"/>
  <c r="I98" i="12"/>
  <c r="I100" i="12"/>
  <c r="I102" i="12"/>
  <c r="F86" i="12"/>
  <c r="F87" i="12"/>
  <c r="F88" i="12"/>
  <c r="F91" i="12"/>
  <c r="F85" i="12"/>
  <c r="K36" i="15"/>
  <c r="K32" i="15"/>
  <c r="K28" i="15"/>
  <c r="H16" i="15"/>
  <c r="G16" i="15"/>
  <c r="F16" i="15"/>
  <c r="G15" i="15"/>
  <c r="F15" i="15"/>
  <c r="E15" i="15"/>
  <c r="F10" i="15"/>
  <c r="E10" i="15"/>
  <c r="E9" i="15"/>
  <c r="M28" i="14"/>
  <c r="I36" i="14"/>
  <c r="I32" i="14"/>
  <c r="I28" i="14"/>
  <c r="I24" i="14"/>
  <c r="F16" i="14"/>
  <c r="E16" i="14"/>
  <c r="F15" i="14"/>
  <c r="E15" i="14"/>
  <c r="F10" i="14"/>
  <c r="E10" i="14"/>
  <c r="F9" i="14"/>
  <c r="K6" i="22" l="1"/>
  <c r="E23" i="22" s="1"/>
  <c r="K6" i="21"/>
  <c r="I8" i="14"/>
  <c r="O9" i="14" s="1"/>
  <c r="M20" i="14"/>
  <c r="M36" i="14"/>
  <c r="M24" i="14"/>
  <c r="M32" i="14"/>
  <c r="E22" i="22" l="1"/>
  <c r="E20" i="22"/>
  <c r="E19" i="22"/>
  <c r="E21" i="22"/>
  <c r="E18" i="22"/>
  <c r="E17" i="22"/>
  <c r="E52" i="21"/>
  <c r="E76" i="21"/>
  <c r="E81" i="21"/>
  <c r="E22" i="21"/>
  <c r="E17" i="21"/>
  <c r="E19" i="21"/>
  <c r="E75" i="21"/>
  <c r="E79" i="21"/>
  <c r="E47" i="21"/>
  <c r="E49" i="21"/>
  <c r="E23" i="21"/>
  <c r="E77" i="21"/>
  <c r="E46" i="21"/>
  <c r="E48" i="21"/>
  <c r="E50" i="21"/>
  <c r="E21" i="21"/>
  <c r="E78" i="21"/>
  <c r="E80" i="21"/>
  <c r="E18" i="21"/>
  <c r="E51" i="21"/>
  <c r="E20" i="21"/>
  <c r="E64" i="22"/>
  <c r="E56" i="22"/>
  <c r="E44" i="22"/>
  <c r="E28" i="22"/>
  <c r="E67" i="22"/>
  <c r="E63" i="22"/>
  <c r="E55" i="22"/>
  <c r="E51" i="22"/>
  <c r="E43" i="22"/>
  <c r="E39" i="22"/>
  <c r="E31" i="22"/>
  <c r="E66" i="22"/>
  <c r="E62" i="22"/>
  <c r="E54" i="22"/>
  <c r="E50" i="22"/>
  <c r="E42" i="22"/>
  <c r="E34" i="22"/>
  <c r="E30" i="22"/>
  <c r="E65" i="22"/>
  <c r="E61" i="22"/>
  <c r="E53" i="22"/>
  <c r="E45" i="22"/>
  <c r="E41" i="22"/>
  <c r="E33" i="22"/>
  <c r="E29" i="22"/>
  <c r="E52" i="22"/>
  <c r="E40" i="22"/>
  <c r="E32" i="22"/>
  <c r="O10" i="14"/>
  <c r="N10" i="14"/>
  <c r="O15" i="14"/>
  <c r="O16" i="14"/>
  <c r="N16" i="14"/>
  <c r="I99" i="12" l="1"/>
  <c r="M149" i="12" l="1"/>
  <c r="O149" i="12" s="1"/>
  <c r="I101" i="12" l="1"/>
  <c r="K5" i="15"/>
  <c r="O32" i="15"/>
  <c r="O36" i="15"/>
  <c r="O24" i="15"/>
  <c r="O28" i="15"/>
  <c r="K14" i="15"/>
  <c r="R16" i="15" s="1"/>
  <c r="Q16" i="15" l="1"/>
  <c r="S16" i="15"/>
  <c r="P10" i="15"/>
  <c r="Q15" i="15"/>
  <c r="P15" i="15"/>
  <c r="R15" i="15"/>
  <c r="Q10" i="15"/>
</calcChain>
</file>

<file path=xl/sharedStrings.xml><?xml version="1.0" encoding="utf-8"?>
<sst xmlns="http://schemas.openxmlformats.org/spreadsheetml/2006/main" count="1023" uniqueCount="352">
  <si>
    <t>Alignment</t>
  </si>
  <si>
    <t>Trap parameters</t>
  </si>
  <si>
    <t>Magnetic field</t>
  </si>
  <si>
    <t>Loading</t>
  </si>
  <si>
    <t>Laser parameters</t>
  </si>
  <si>
    <t>Beam line</t>
  </si>
  <si>
    <t>Combined (493/553/650)</t>
  </si>
  <si>
    <t>REMPI 2 (405)</t>
  </si>
  <si>
    <t>Imaging</t>
  </si>
  <si>
    <t>Optical pumping</t>
  </si>
  <si>
    <t>Left needle, horizontal</t>
  </si>
  <si>
    <t>Left needle, vertical</t>
  </si>
  <si>
    <t>Right needle, horizontal</t>
  </si>
  <si>
    <t>Right needle, vertical</t>
  </si>
  <si>
    <t>Focus</t>
  </si>
  <si>
    <t>Average, horizontal</t>
  </si>
  <si>
    <t>Average, vertical</t>
  </si>
  <si>
    <t>-</t>
  </si>
  <si>
    <t>Needle, left (V)</t>
  </si>
  <si>
    <t>Needle, right (V)</t>
  </si>
  <si>
    <t>RF frequency (MHz)</t>
  </si>
  <si>
    <t>RF reflected (dBm)</t>
  </si>
  <si>
    <t>Ring 1 (A)</t>
  </si>
  <si>
    <t>Ring 2 (A)</t>
  </si>
  <si>
    <t>Ring 3 (A)</t>
  </si>
  <si>
    <t>Ring 4 (A)</t>
  </si>
  <si>
    <t>Ring 5 (A)</t>
  </si>
  <si>
    <t>Ring 6 (A)</t>
  </si>
  <si>
    <t>Oven current (A)</t>
  </si>
  <si>
    <t>Ablation laser</t>
  </si>
  <si>
    <t>Beam</t>
  </si>
  <si>
    <t>Power (uW)</t>
  </si>
  <si>
    <t>Cooling (493 nm)</t>
  </si>
  <si>
    <t>Measurement (493 nm)</t>
  </si>
  <si>
    <t>Cooling repump (650 nm)</t>
  </si>
  <si>
    <t>Clearout (614 nm)</t>
  </si>
  <si>
    <t>REMPI 1 (553.5 nm)</t>
  </si>
  <si>
    <t>REMPI 2 (405 nm)</t>
  </si>
  <si>
    <t>Repetition rate (Hz)</t>
  </si>
  <si>
    <r>
      <t>Target temperature (</t>
    </r>
    <r>
      <rPr>
        <b/>
        <vertAlign val="superscript"/>
        <sz val="11"/>
        <color theme="0" tint="-4.9989318521683403E-2"/>
        <rFont val="Calibri"/>
        <family val="2"/>
        <scheme val="minor"/>
      </rPr>
      <t>o</t>
    </r>
    <r>
      <rPr>
        <b/>
        <sz val="11"/>
        <color theme="0" tint="-4.9989318521683403E-2"/>
        <rFont val="Calibri"/>
        <family val="2"/>
        <scheme val="minor"/>
      </rPr>
      <t>C)</t>
    </r>
  </si>
  <si>
    <t>Date</t>
  </si>
  <si>
    <t>Session notes</t>
  </si>
  <si>
    <t>EOM Tones (GHz)</t>
  </si>
  <si>
    <t>RF Power (dBm)</t>
  </si>
  <si>
    <t>y</t>
  </si>
  <si>
    <t>x</t>
  </si>
  <si>
    <t>RF drive amplitude (Vpp)</t>
  </si>
  <si>
    <t>Ba133</t>
  </si>
  <si>
    <t>Natural</t>
  </si>
  <si>
    <t>Sampler pulse energy (uJ)</t>
  </si>
  <si>
    <t>Actual pulse energy (uJ)</t>
  </si>
  <si>
    <t>Laser Shift (from Ba138)</t>
  </si>
  <si>
    <t>Laser Frequency</t>
  </si>
  <si>
    <t>S1/2</t>
  </si>
  <si>
    <t>F</t>
  </si>
  <si>
    <t>Isotope Shift (from Ba138)</t>
  </si>
  <si>
    <t>Ba133 Fine Carrier</t>
  </si>
  <si>
    <t>Frequency</t>
  </si>
  <si>
    <t>P1/2</t>
  </si>
  <si>
    <t>na</t>
  </si>
  <si>
    <t>Ba137</t>
  </si>
  <si>
    <t>Ba137 Fine Carrier</t>
  </si>
  <si>
    <t>Transition Frequency</t>
  </si>
  <si>
    <t>Ba138</t>
  </si>
  <si>
    <t>^Four-Rod</t>
  </si>
  <si>
    <t>Ba136</t>
  </si>
  <si>
    <t>Ba134</t>
  </si>
  <si>
    <t>Ba132</t>
  </si>
  <si>
    <t>Ba130</t>
  </si>
  <si>
    <t>Laser Shift (From 138)</t>
  </si>
  <si>
    <t>D3/2</t>
  </si>
  <si>
    <t>Rf Atten. (dB)</t>
  </si>
  <si>
    <t>Actual Carrier Freq. (THz)</t>
  </si>
  <si>
    <t>AOM Freq. (MHZ)</t>
  </si>
  <si>
    <t>Sideband Freq. Red (THz)</t>
  </si>
  <si>
    <t>Sideband Freq. Blue (THz)</t>
  </si>
  <si>
    <t>RF Atten. (dB)</t>
  </si>
  <si>
    <t>If Ion parameters are changed during the day, paste the other parameters to the right</t>
  </si>
  <si>
    <t>Ablation Split-Paths Power</t>
  </si>
  <si>
    <t>Cooling Method</t>
  </si>
  <si>
    <t>Repump Method</t>
  </si>
  <si>
    <t>ThroughF1</t>
  </si>
  <si>
    <t>ThroughF2</t>
  </si>
  <si>
    <t>A</t>
  </si>
  <si>
    <t>B</t>
  </si>
  <si>
    <t>C</t>
  </si>
  <si>
    <t>D</t>
  </si>
  <si>
    <t>08/09/2019</t>
  </si>
  <si>
    <t>Cooling Power (uW)</t>
  </si>
  <si>
    <t>Repump Power (uW)</t>
  </si>
  <si>
    <t>Ba138 Brightness (kHz)</t>
  </si>
  <si>
    <t>Isotope Brightness (kHz)</t>
  </si>
  <si>
    <t>Relative Brightness</t>
  </si>
  <si>
    <t>Cooling Sidebands</t>
  </si>
  <si>
    <t>Repump Sidebands</t>
  </si>
  <si>
    <t>12/09/2019</t>
  </si>
  <si>
    <t>03/02/2020</t>
  </si>
  <si>
    <t>07/28/2020</t>
  </si>
  <si>
    <t>Radioactive Target</t>
  </si>
  <si>
    <t>Natural Abund. Target</t>
  </si>
  <si>
    <t>Ablation Laser Sweep</t>
  </si>
  <si>
    <t>Direct</t>
  </si>
  <si>
    <t>Only method that can pump w/ just sig. pol.</t>
  </si>
  <si>
    <t>Measuring</t>
  </si>
  <si>
    <t>Pumping</t>
  </si>
  <si>
    <t>Cooling</t>
  </si>
  <si>
    <t>493 nm</t>
  </si>
  <si>
    <t>650 nm</t>
  </si>
  <si>
    <t>Components</t>
  </si>
  <si>
    <t>Part #</t>
  </si>
  <si>
    <t>ADF4355</t>
  </si>
  <si>
    <t>ADF41020</t>
  </si>
  <si>
    <t>PE4312</t>
  </si>
  <si>
    <t>RCDAT-8000-30</t>
  </si>
  <si>
    <t>PLLs</t>
  </si>
  <si>
    <t>Attenuators</t>
  </si>
  <si>
    <t>Combiners</t>
  </si>
  <si>
    <t>ZX10-2-852-5+</t>
  </si>
  <si>
    <t>ZAPD-30-S+</t>
  </si>
  <si>
    <t>ZBSC-413+</t>
  </si>
  <si>
    <t>Switches</t>
  </si>
  <si>
    <t>B10F-330120</t>
  </si>
  <si>
    <t>PASA0102000800A</t>
  </si>
  <si>
    <t>PASA0202000800A</t>
  </si>
  <si>
    <t>ZSW2-272-VHDR+</t>
  </si>
  <si>
    <t>ZX80-DR230-S+</t>
  </si>
  <si>
    <t>Amplifiers</t>
  </si>
  <si>
    <t>ZVE-3W-183+</t>
  </si>
  <si>
    <t>ZVE-8G+</t>
  </si>
  <si>
    <t>ZX60-153LN+</t>
  </si>
  <si>
    <t>54 - 4400</t>
  </si>
  <si>
    <t>Frequencies (MHz)</t>
  </si>
  <si>
    <t>6500 - 8300</t>
  </si>
  <si>
    <t>1 - 8000</t>
  </si>
  <si>
    <t>500 - 8500</t>
  </si>
  <si>
    <t>20 - 3000</t>
  </si>
  <si>
    <t>10 - 800</t>
  </si>
  <si>
    <t>0 - 12400</t>
  </si>
  <si>
    <t>2000 - 8000</t>
  </si>
  <si>
    <t>350 - 10000</t>
  </si>
  <si>
    <t>0 - 3000</t>
  </si>
  <si>
    <t>5900 - 18000</t>
  </si>
  <si>
    <t>500 - 18000</t>
  </si>
  <si>
    <t>Power (dBm)</t>
  </si>
  <si>
    <t>Gain (dB)</t>
  </si>
  <si>
    <t>Speed (ns)</t>
  </si>
  <si>
    <t>Speed (us)</t>
  </si>
  <si>
    <t>Overall path frequency limitations</t>
  </si>
  <si>
    <t>Path</t>
  </si>
  <si>
    <t>Frequency Range</t>
  </si>
  <si>
    <t>E</t>
  </si>
  <si>
    <t>Description</t>
  </si>
  <si>
    <t>4000 freq. limit, but 5000 works in practice</t>
  </si>
  <si>
    <t>Notes</t>
  </si>
  <si>
    <t>1 - 5000</t>
  </si>
  <si>
    <t>Isotope</t>
  </si>
  <si>
    <t>G</t>
  </si>
  <si>
    <t>H</t>
  </si>
  <si>
    <t>I</t>
  </si>
  <si>
    <t>J</t>
  </si>
  <si>
    <t>K</t>
  </si>
  <si>
    <t>L</t>
  </si>
  <si>
    <t>M</t>
  </si>
  <si>
    <t>Not needed if carrier drives a transition</t>
  </si>
  <si>
    <t>54 (PLL#1) - 3000 (Sw#1)</t>
  </si>
  <si>
    <t>Evens</t>
  </si>
  <si>
    <t>Not currently being used - carrier drives these</t>
  </si>
  <si>
    <t>(1-1) Pumping</t>
  </si>
  <si>
    <t>(1-0) Measuring/Cooling</t>
  </si>
  <si>
    <t>(0-1) Cooling</t>
  </si>
  <si>
    <t>(1-1) Pumping/Cooling</t>
  </si>
  <si>
    <t>(2-1) Pumping/Cooling</t>
  </si>
  <si>
    <t>(1-0) Measuring</t>
  </si>
  <si>
    <t>Filter</t>
  </si>
  <si>
    <t>LPF</t>
  </si>
  <si>
    <t>LPG</t>
  </si>
  <si>
    <t>LPH</t>
  </si>
  <si>
    <t>2000 (Sw#4) -  5000 (Att)</t>
  </si>
  <si>
    <t>2000 (Sw#3,4) - 5000 (Att#1)</t>
  </si>
  <si>
    <t>2000 (Sw#5,3,4) - 8000 (Sw#5,3,4)</t>
  </si>
  <si>
    <t>350 (Sw#4,3) - 3000 (Sw#2,1)</t>
  </si>
  <si>
    <t>350 (Sw#3) - 800 (Comb#2)</t>
  </si>
  <si>
    <t>Isotope-Switching Path</t>
  </si>
  <si>
    <t>Isotope Switching Path</t>
  </si>
  <si>
    <t>SLP550+</t>
  </si>
  <si>
    <t>VLF-630+</t>
  </si>
  <si>
    <t>Method</t>
  </si>
  <si>
    <t>Pumping (493 nm)</t>
  </si>
  <si>
    <t>LPI</t>
  </si>
  <si>
    <t>LPJ</t>
  </si>
  <si>
    <t>LPK</t>
  </si>
  <si>
    <t>LPL</t>
  </si>
  <si>
    <t>LPM</t>
  </si>
  <si>
    <t>Frequency Offset (from Ba138) (GHz)</t>
  </si>
  <si>
    <t>Measuring repump (650 nm)</t>
  </si>
  <si>
    <t>Edge Position 1 (x)</t>
  </si>
  <si>
    <t>Edge Position 2( x)</t>
  </si>
  <si>
    <t>Edge Position 3 (y)</t>
  </si>
  <si>
    <t>Edge Position 4 (y)</t>
  </si>
  <si>
    <t>Center Position (x)</t>
  </si>
  <si>
    <t>Center Position (y)</t>
  </si>
  <si>
    <t>Steps (x)</t>
  </si>
  <si>
    <t>Steps (y)</t>
  </si>
  <si>
    <t>SN 27255859</t>
  </si>
  <si>
    <t>SN 27255860</t>
  </si>
  <si>
    <t>ZHL-4240W+</t>
  </si>
  <si>
    <t>10 - 4200</t>
  </si>
  <si>
    <t>Horiz. on Mirror mount</t>
  </si>
  <si>
    <t>Vert. on Mirror mount</t>
  </si>
  <si>
    <t>Period (s)</t>
  </si>
  <si>
    <t>x0 (mm)</t>
  </si>
  <si>
    <t>y0 (mm)</t>
  </si>
  <si>
    <t>𝛿x (mm)</t>
  </si>
  <si>
    <t>𝛿y (mm)</t>
  </si>
  <si>
    <t>View from below</t>
  </si>
  <si>
    <t>Freq (MHz)</t>
  </si>
  <si>
    <t>550+</t>
  </si>
  <si>
    <t>630+</t>
  </si>
  <si>
    <t>Current Filters</t>
  </si>
  <si>
    <t>Path Frequency Limitations</t>
  </si>
  <si>
    <t>rCooling</t>
  </si>
  <si>
    <t>rMeasuring</t>
  </si>
  <si>
    <t>FitX0 (Deg)</t>
  </si>
  <si>
    <t>Sampler</t>
  </si>
  <si>
    <t>FitA (uJ)</t>
  </si>
  <si>
    <t>FitY0 (uJ)</t>
  </si>
  <si>
    <t>Amplitude Ratio (from Sampler)</t>
  </si>
  <si>
    <t>Laser Powers</t>
  </si>
  <si>
    <t>Actual Power/Sampler Power Ratio</t>
  </si>
  <si>
    <t>Cooling Repump (650 nm)</t>
  </si>
  <si>
    <t>Measured Power (Sampled) (uW)</t>
  </si>
  <si>
    <t>Diff (x)</t>
  </si>
  <si>
    <t>Diff (y)</t>
  </si>
  <si>
    <t>xf (mm)</t>
  </si>
  <si>
    <t>yf (mm)</t>
  </si>
  <si>
    <t>REMPI 1 (553.5 nm) (Radioactive)</t>
  </si>
  <si>
    <t>Edge Sweep Diff Y</t>
  </si>
  <si>
    <t>Pressure spikes (mBar)</t>
  </si>
  <si>
    <t>Rotation angle (55[min] - 100)</t>
  </si>
  <si>
    <t>Minilite I</t>
  </si>
  <si>
    <t>Servo-Actual-Ratio (x)</t>
  </si>
  <si>
    <t>Servo-Actual Ratio(y)</t>
  </si>
  <si>
    <t>Total Actual Distance (x) (mm)</t>
  </si>
  <si>
    <t>Total Actual Distance (y) (mm)</t>
  </si>
  <si>
    <t>Natural Abundance Target</t>
  </si>
  <si>
    <t>Note, to recenter to the same position, be sure to use the same pulse energy each time</t>
  </si>
  <si>
    <t>REMPI 1 (553.5 nm) Secondary</t>
  </si>
  <si>
    <t>Rayleigh Z</t>
  </si>
  <si>
    <t>Fluence</t>
  </si>
  <si>
    <t>X</t>
  </si>
  <si>
    <t>Y</t>
  </si>
  <si>
    <t>Z</t>
  </si>
  <si>
    <t>Rayleigh Range</t>
  </si>
  <si>
    <t>Beam Waist</t>
  </si>
  <si>
    <t>Angle b/w Target+Laser</t>
  </si>
  <si>
    <t>Laser Z along Target</t>
  </si>
  <si>
    <t>Closest to Focus pos.</t>
  </si>
  <si>
    <t>Furthest from Focus pos.</t>
  </si>
  <si>
    <t>Ablation Beam Vector</t>
  </si>
  <si>
    <t>Target Normal Vector</t>
  </si>
  <si>
    <t>First recentered by eye</t>
  </si>
  <si>
    <t>Data collected 8-20-2020, graphs on Minilite ions-wiki page</t>
  </si>
  <si>
    <t xml:space="preserve">                   Natural Abundance</t>
  </si>
  <si>
    <t xml:space="preserve">                                                                                Radioactive</t>
  </si>
  <si>
    <t>Radioactive</t>
  </si>
  <si>
    <t>Servo/Actual Ratio (x)</t>
  </si>
  <si>
    <t>Servo/Actual Ratio(y)</t>
  </si>
  <si>
    <t>Original</t>
  </si>
  <si>
    <t>Ionization 1st (553 perp to rad. target)</t>
  </si>
  <si>
    <t>Y pos</t>
  </si>
  <si>
    <t>Xedge</t>
  </si>
  <si>
    <t>Edge to Edge parameters - 08/25/2020</t>
  </si>
  <si>
    <t>DC 1, top left (V)</t>
  </si>
  <si>
    <t>DC 2, bottom left (V)</t>
  </si>
  <si>
    <t>08/27/2020</t>
  </si>
  <si>
    <t>Nat 55 deg</t>
  </si>
  <si>
    <t xml:space="preserve"> </t>
  </si>
  <si>
    <t>RF Power Pickoff (dBm)</t>
  </si>
  <si>
    <t>Pickoff (dB)</t>
  </si>
  <si>
    <t>DC 4, top right (V)</t>
  </si>
  <si>
    <t>DC 3, bottom right (V)</t>
  </si>
  <si>
    <t>Wavemeter Calibration</t>
  </si>
  <si>
    <t>HeNe Laser Freq. (THz)</t>
  </si>
  <si>
    <t>HeNe Laser Measured Freq. (THz)</t>
  </si>
  <si>
    <t>Change in Freq. (MHz)</t>
  </si>
  <si>
    <t>Frequencies</t>
  </si>
  <si>
    <t>Powers</t>
  </si>
  <si>
    <t>133g(1/2)</t>
  </si>
  <si>
    <t>131(1/2)</t>
  </si>
  <si>
    <t>137(5/2)</t>
  </si>
  <si>
    <t>135(5/2)</t>
  </si>
  <si>
    <t>137(COM)</t>
  </si>
  <si>
    <t>135(COM)</t>
  </si>
  <si>
    <t>137(3/2)</t>
  </si>
  <si>
    <t>135(3/2)</t>
  </si>
  <si>
    <t>135(1/2)</t>
  </si>
  <si>
    <t>137(1/2)</t>
  </si>
  <si>
    <t>133m(1/2)</t>
  </si>
  <si>
    <t>131(COM)</t>
  </si>
  <si>
    <t>131(3/2)</t>
  </si>
  <si>
    <t>133g(3/2)</t>
  </si>
  <si>
    <t>Level</t>
  </si>
  <si>
    <t>Lifetime</t>
  </si>
  <si>
    <t>P3/2</t>
  </si>
  <si>
    <t>D5/2</t>
  </si>
  <si>
    <t>?</t>
  </si>
  <si>
    <t>Nuclear Spin</t>
  </si>
  <si>
    <t>Upper Level</t>
  </si>
  <si>
    <t>Lower Level</t>
  </si>
  <si>
    <t>Branching</t>
  </si>
  <si>
    <t>Zeeman (MHz/G)</t>
  </si>
  <si>
    <t>7.92 ns</t>
  </si>
  <si>
    <t>6.4 ns</t>
  </si>
  <si>
    <t>82 s</t>
  </si>
  <si>
    <t>35 s</t>
  </si>
  <si>
    <t>^Devoe 2002, Koerber 2002, Dietrich 2009</t>
  </si>
  <si>
    <t>^Davidson 1992, Kurz 2009, Auchter 2014</t>
  </si>
  <si>
    <t>Ba138 Transition Freq (THz)</t>
  </si>
  <si>
    <t>Isotope Shift (MHz)</t>
  </si>
  <si>
    <t>Freq. (THz)</t>
  </si>
  <si>
    <t>Universal properties</t>
  </si>
  <si>
    <t>Wendt '84</t>
  </si>
  <si>
    <t>Villemoes '93</t>
  </si>
  <si>
    <t>Hove '82</t>
  </si>
  <si>
    <t>Silverans '85</t>
  </si>
  <si>
    <t>Hucul 2017</t>
  </si>
  <si>
    <t>Hucul '17</t>
  </si>
  <si>
    <t>HF Freq (MHz)</t>
  </si>
  <si>
    <t>HF Const A (MHz)</t>
  </si>
  <si>
    <t>HF Const B (MHz)</t>
  </si>
  <si>
    <t>Ba135</t>
  </si>
  <si>
    <t>G Factor</t>
  </si>
  <si>
    <t>Blatt '82</t>
  </si>
  <si>
    <t>Silverans '86</t>
  </si>
  <si>
    <t>Silverand '86</t>
  </si>
  <si>
    <t>Becker '81</t>
  </si>
  <si>
    <t>Knab '87</t>
  </si>
  <si>
    <t>Range: 2.1 - 3.5 V - if change outside this, voltage refreshes</t>
  </si>
  <si>
    <t>Ion Peak Brightness (Counts/s)</t>
  </si>
  <si>
    <t>Ablation Laser Spot</t>
  </si>
  <si>
    <t>y (mm)</t>
  </si>
  <si>
    <t>x (mm)</t>
  </si>
  <si>
    <t>Combined Beam Total (493)</t>
  </si>
  <si>
    <t xml:space="preserve">Expect. Peak Freq. on WM (THz) </t>
  </si>
  <si>
    <t>Freq. used to Trap on WM (THz)</t>
  </si>
  <si>
    <t>Acutal Peak Freq. on WM (THz)</t>
  </si>
  <si>
    <t>Actual Peak Freq. on WM (THZ)</t>
  </si>
  <si>
    <t xml:space="preserve">Freq. used to Trap on WM (THz) </t>
  </si>
  <si>
    <t xml:space="preserve">Expected Freq. on WM (THz) </t>
  </si>
  <si>
    <t>Actual Freq. Used (THz)</t>
  </si>
  <si>
    <t>N/A</t>
  </si>
  <si>
    <t>08/04/2021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</si>
</sst>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/##"/>
  </numFmts>
  <fonts count="12" x14ac:knownFonts="1">
    <font>
      <sz val="11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vertAlign val="superscript"/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0" tint="-4.9989318521683403E-2"/>
      <name val="Calibri"/>
      <family val="2"/>
      <scheme val="minor"/>
    </font>
    <font>
      <sz val="10"/>
      <color theme="0" tint="-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2E2E2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34998626667073579"/>
        <bgColor indexed="64"/>
      </patternFill>
    </fill>
  </fills>
  <borders count="178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/>
      <bottom/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14999847407452621"/>
      </right>
      <top style="medium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/>
      <diagonal/>
    </border>
    <border>
      <left/>
      <right/>
      <top style="double">
        <color theme="0" tint="-0.14999847407452621"/>
      </top>
      <bottom/>
      <diagonal/>
    </border>
    <border>
      <left/>
      <right style="double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/>
      <top/>
      <bottom/>
      <diagonal/>
    </border>
    <border>
      <left/>
      <right style="double">
        <color theme="0" tint="-0.14999847407452621"/>
      </right>
      <top style="thin">
        <color theme="0" tint="-0.14999847407452621"/>
      </top>
      <bottom/>
      <diagonal/>
    </border>
    <border>
      <left style="double">
        <color theme="0" tint="-0.14999847407452621"/>
      </left>
      <right/>
      <top/>
      <bottom style="double">
        <color theme="0" tint="-0.14999847407452621"/>
      </bottom>
      <diagonal/>
    </border>
    <border>
      <left style="thin">
        <color theme="0" tint="-0.14999847407452621"/>
      </left>
      <right/>
      <top/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/>
      <diagonal/>
    </border>
    <border>
      <left/>
      <right/>
      <top/>
      <bottom style="double">
        <color theme="0" tint="-0.14999847407452621"/>
      </bottom>
      <diagonal/>
    </border>
    <border>
      <left style="thin">
        <color theme="0" tint="-0.14999847407452621"/>
      </left>
      <right style="double">
        <color theme="0" tint="-0.14999847407452621"/>
      </right>
      <top style="thin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thin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 style="thin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/>
      <bottom/>
      <diagonal/>
    </border>
    <border>
      <left style="double">
        <color theme="0" tint="-0.14999847407452621"/>
      </left>
      <right style="thin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 style="thin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thin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thin">
        <color theme="0" tint="-0.14999847407452621"/>
      </bottom>
      <diagonal/>
    </border>
    <border>
      <left/>
      <right/>
      <top/>
      <bottom style="slantDashDot">
        <color theme="0" tint="-0.14999847407452621"/>
      </bottom>
      <diagonal/>
    </border>
    <border>
      <left style="slantDashDot">
        <color theme="0" tint="-0.14999847407452621"/>
      </left>
      <right style="slantDashDot">
        <color theme="0" tint="-0.14999847407452621"/>
      </right>
      <top style="slantDashDot">
        <color theme="0" tint="-0.14999847407452621"/>
      </top>
      <bottom style="slantDashDot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/>
      <bottom style="double">
        <color theme="0" tint="-0.14999847407452621"/>
      </bottom>
      <diagonal/>
    </border>
    <border>
      <left/>
      <right/>
      <top style="double">
        <color theme="0" tint="-0.14999847407452621"/>
      </top>
      <bottom style="medium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double">
        <color theme="0" tint="-0.14999847407452621"/>
      </left>
      <right style="medium">
        <color theme="0" tint="-0.14999847407452621"/>
      </right>
      <top/>
      <bottom/>
      <diagonal/>
    </border>
    <border>
      <left style="double">
        <color theme="0" tint="-0.14999847407452621"/>
      </left>
      <right style="medium">
        <color theme="0" tint="-0.14999847407452621"/>
      </right>
      <top/>
      <bottom style="double">
        <color theme="0" tint="-0.14999847407452621"/>
      </bottom>
      <diagonal/>
    </border>
    <border>
      <left/>
      <right style="thin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 style="thin">
        <color theme="0" tint="-0.249977111117893"/>
      </right>
      <top/>
      <bottom/>
      <diagonal/>
    </border>
    <border>
      <left style="double">
        <color theme="0" tint="-0.14999847407452621"/>
      </left>
      <right style="thin">
        <color theme="0" tint="-0.249977111117893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thin">
        <color theme="0" tint="-0.249977111117893"/>
      </bottom>
      <diagonal/>
    </border>
    <border>
      <left/>
      <right/>
      <top style="double">
        <color theme="0" tint="-0.14999847407452621"/>
      </top>
      <bottom style="thin">
        <color theme="0" tint="-0.249977111117893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thin">
        <color theme="0" tint="-0.249977111117893"/>
      </bottom>
      <diagonal/>
    </border>
    <border>
      <left style="double">
        <color theme="0" tint="-0.14999847407452621"/>
      </left>
      <right/>
      <top style="medium">
        <color theme="0" tint="-0.14999847407452621"/>
      </top>
      <bottom style="thin">
        <color theme="0" tint="-0.249977111117893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thin">
        <color theme="0" tint="-0.249977111117893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 style="double">
        <color theme="0" tint="-0.14999847407452621"/>
      </top>
      <bottom style="medium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 style="thin">
        <color theme="0" tint="-0.249977111117893"/>
      </right>
      <top style="medium">
        <color theme="0" tint="-0.14999847407452621"/>
      </top>
      <bottom/>
      <diagonal/>
    </border>
    <border>
      <left/>
      <right style="double">
        <color theme="0" tint="-0.14999847407452621"/>
      </right>
      <top style="medium">
        <color theme="0" tint="-0.14999847407452621"/>
      </top>
      <bottom/>
      <diagonal/>
    </border>
    <border>
      <left/>
      <right style="thin">
        <color theme="0" tint="-0.249977111117893"/>
      </right>
      <top/>
      <bottom style="double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14999847407452621"/>
      </bottom>
      <diagonal/>
    </border>
    <border>
      <left style="thin">
        <color theme="0" tint="-0.249977111117893"/>
      </left>
      <right/>
      <top/>
      <bottom style="thin">
        <color theme="0" tint="-0.14999847407452621"/>
      </bottom>
      <diagonal/>
    </border>
    <border>
      <left/>
      <right style="double">
        <color theme="0" tint="-0.14999847407452621"/>
      </right>
      <top/>
      <bottom style="thin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thin">
        <color theme="0" tint="-0.249977111117893"/>
      </bottom>
      <diagonal/>
    </border>
    <border>
      <left style="double">
        <color theme="0" tint="-0.14999847407452621"/>
      </left>
      <right style="double">
        <color theme="0" tint="-0.14999847407452621"/>
      </right>
      <top style="thin">
        <color theme="0" tint="-0.249977111117893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 style="thin">
        <color theme="0" tint="-0.249977111117893"/>
      </bottom>
      <diagonal/>
    </border>
    <border>
      <left style="double">
        <color theme="0" tint="-0.14999847407452621"/>
      </left>
      <right style="medium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/>
      <bottom style="medium">
        <color theme="0" tint="-0.14999847407452621"/>
      </bottom>
      <diagonal/>
    </border>
    <border>
      <left/>
      <right style="double">
        <color theme="0" tint="-0.14999847407452621"/>
      </right>
      <top/>
      <bottom style="medium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/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/>
      <top/>
      <bottom/>
      <diagonal/>
    </border>
    <border>
      <left/>
      <right style="double">
        <color theme="0"/>
      </right>
      <top/>
      <bottom/>
      <diagonal/>
    </border>
    <border>
      <left style="double">
        <color theme="0"/>
      </left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double">
        <color theme="0" tint="-0.249977111117893"/>
      </left>
      <right/>
      <top/>
      <bottom style="double">
        <color theme="0" tint="-0.249977111117893"/>
      </bottom>
      <diagonal/>
    </border>
    <border>
      <left/>
      <right/>
      <top/>
      <bottom style="double">
        <color theme="0" tint="-0.249977111117893"/>
      </bottom>
      <diagonal/>
    </border>
    <border>
      <left/>
      <right style="double">
        <color theme="0" tint="-0.249977111117893"/>
      </right>
      <top/>
      <bottom style="double">
        <color theme="0" tint="-0.249977111117893"/>
      </bottom>
      <diagonal/>
    </border>
    <border>
      <left/>
      <right style="double">
        <color theme="0" tint="-4.9989318521683403E-2"/>
      </right>
      <top style="thin">
        <color theme="0"/>
      </top>
      <bottom/>
      <diagonal/>
    </border>
    <border>
      <left style="double">
        <color theme="0" tint="-4.9989318521683403E-2"/>
      </left>
      <right/>
      <top style="thin">
        <color theme="0"/>
      </top>
      <bottom/>
      <diagonal/>
    </border>
    <border>
      <left/>
      <right/>
      <top style="double">
        <color theme="0" tint="-0.14999847407452621"/>
      </top>
      <bottom style="double">
        <color theme="0" tint="-0.14999847407452621"/>
      </bottom>
      <diagonal/>
    </border>
    <border>
      <left style="medium">
        <color theme="0" tint="-0.14999847407452621"/>
      </left>
      <right/>
      <top/>
      <bottom style="double">
        <color theme="0" tint="-0.14999847407452621"/>
      </bottom>
      <diagonal/>
    </border>
    <border>
      <left style="medium">
        <color theme="0" tint="-0.14999847407452621"/>
      </left>
      <right/>
      <top style="double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/>
      <bottom style="thin">
        <color theme="0" tint="-0.14999847407452621"/>
      </bottom>
      <diagonal/>
    </border>
    <border>
      <left style="medium">
        <color theme="0" tint="-0.14999847407452621"/>
      </left>
      <right/>
      <top/>
      <bottom style="thin">
        <color theme="0" tint="-0.249977111117893"/>
      </bottom>
      <diagonal/>
    </border>
    <border>
      <left/>
      <right/>
      <top style="thin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/>
      <bottom style="medium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/>
      <diagonal/>
    </border>
    <border>
      <left/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 style="double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 style="double">
        <color theme="0" tint="-0.14999847407452621"/>
      </top>
      <bottom style="thin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/>
      <bottom style="thin">
        <color theme="0" tint="-0.14999847407452621"/>
      </bottom>
      <diagonal/>
    </border>
    <border>
      <left style="double">
        <color theme="0" tint="-4.9989318521683403E-2"/>
      </left>
      <right style="double">
        <color theme="0" tint="-0.14999847407452621"/>
      </right>
      <top/>
      <bottom/>
      <diagonal/>
    </border>
    <border>
      <left/>
      <right style="double">
        <color theme="0" tint="-0.14999847407452621"/>
      </right>
      <top style="thin">
        <color theme="0"/>
      </top>
      <bottom/>
      <diagonal/>
    </border>
    <border>
      <left style="medium">
        <color theme="0" tint="-0.14999847407452621"/>
      </left>
      <right style="thin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medium">
        <color theme="0" tint="-0.14999847407452621"/>
      </top>
      <bottom/>
      <diagonal/>
    </border>
    <border>
      <left style="double">
        <color theme="0" tint="-0.14999847407452621"/>
      </left>
      <right style="double">
        <color theme="0" tint="-0.14999847407452621"/>
      </right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thin">
        <color theme="0" tint="-0.14999847407452621"/>
      </bottom>
      <diagonal/>
    </border>
    <border>
      <left/>
      <right style="medium">
        <color theme="0" tint="-0.14999847407452621"/>
      </right>
      <top/>
      <bottom style="double">
        <color theme="0" tint="-0.14999847407452621"/>
      </bottom>
      <diagonal/>
    </border>
    <border>
      <left/>
      <right style="medium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double">
        <color theme="0"/>
      </right>
      <top/>
      <bottom style="thin">
        <color theme="0"/>
      </bottom>
      <diagonal/>
    </border>
    <border>
      <left/>
      <right/>
      <top style="slantDashDot">
        <color theme="0" tint="-0.14999847407452621"/>
      </top>
      <bottom style="double">
        <color theme="0" tint="-0.14999847407452621"/>
      </bottom>
      <diagonal/>
    </border>
    <border>
      <left style="double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double">
        <color theme="0" tint="-0.249977111117893"/>
      </left>
      <right/>
      <top style="double">
        <color theme="0" tint="-0.249977111117893"/>
      </top>
      <bottom style="medium">
        <color theme="0" tint="-0.249977111117893"/>
      </bottom>
      <diagonal/>
    </border>
    <border>
      <left/>
      <right/>
      <top style="double">
        <color theme="0" tint="-0.249977111117893"/>
      </top>
      <bottom style="medium">
        <color theme="0" tint="-0.249977111117893"/>
      </bottom>
      <diagonal/>
    </border>
    <border>
      <left/>
      <right style="double">
        <color theme="0" tint="-0.249977111117893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double">
        <color theme="0" tint="-0.249977111117893"/>
      </bottom>
      <diagonal/>
    </border>
    <border>
      <left style="double">
        <color theme="0" tint="-0.249977111117893"/>
      </left>
      <right style="medium">
        <color theme="0" tint="-0.14999847407452621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14999847407452621"/>
      </top>
      <bottom style="double">
        <color theme="0" tint="-0.249977111117893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double">
        <color theme="0" tint="-0.249977111117893"/>
      </bottom>
      <diagonal/>
    </border>
    <border>
      <left/>
      <right style="double">
        <color theme="0" tint="-0.249977111117893"/>
      </right>
      <top style="double">
        <color theme="0" tint="-0.249977111117893"/>
      </top>
      <bottom style="medium">
        <color theme="0" tint="-0.14999847407452621"/>
      </bottom>
      <diagonal/>
    </border>
    <border>
      <left style="double">
        <color theme="0" tint="-0.249977111117893"/>
      </left>
      <right style="medium">
        <color theme="0" tint="-0.14999847407452621"/>
      </right>
      <top style="medium">
        <color theme="0" tint="-0.249977111117893"/>
      </top>
      <bottom style="double">
        <color theme="0" tint="-0.249977111117893"/>
      </bottom>
      <diagonal/>
    </border>
    <border>
      <left/>
      <right/>
      <top style="medium">
        <color theme="0" tint="-0.249977111117893"/>
      </top>
      <bottom style="double">
        <color theme="0" tint="-0.249977111117893"/>
      </bottom>
      <diagonal/>
    </border>
    <border>
      <left/>
      <right style="double">
        <color theme="0" tint="-0.249977111117893"/>
      </right>
      <top style="medium">
        <color theme="0" tint="-0.249977111117893"/>
      </top>
      <bottom style="double">
        <color theme="0" tint="-0.249977111117893"/>
      </bottom>
      <diagonal/>
    </border>
    <border>
      <left style="double">
        <color theme="0" tint="-0.14999847407452621"/>
      </left>
      <right style="medium">
        <color theme="0" tint="-0.249977111117893"/>
      </right>
      <top style="medium">
        <color theme="0" tint="-0.14999847407452621"/>
      </top>
      <bottom style="double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medium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double">
        <color theme="0" tint="-0.14999847407452621"/>
      </bottom>
      <diagonal/>
    </border>
    <border>
      <left style="slantDashDot">
        <color theme="0"/>
      </left>
      <right/>
      <top style="slantDashDot">
        <color theme="0"/>
      </top>
      <bottom style="slantDashDot">
        <color theme="0"/>
      </bottom>
      <diagonal/>
    </border>
    <border>
      <left/>
      <right style="slantDashDot">
        <color theme="0"/>
      </right>
      <top style="slantDashDot">
        <color theme="0"/>
      </top>
      <bottom style="slantDashDot">
        <color theme="0"/>
      </bottom>
      <diagonal/>
    </border>
    <border>
      <left/>
      <right/>
      <top/>
      <bottom style="slantDashDot">
        <color theme="0"/>
      </bottom>
      <diagonal/>
    </border>
    <border>
      <left/>
      <right/>
      <top style="slantDashDot">
        <color theme="0"/>
      </top>
      <bottom style="slantDashDot">
        <color theme="0"/>
      </bottom>
      <diagonal/>
    </border>
    <border>
      <left/>
      <right/>
      <top style="double">
        <color theme="0" tint="-0.249977111117893"/>
      </top>
      <bottom/>
      <diagonal/>
    </border>
    <border>
      <left/>
      <right style="double">
        <color theme="0" tint="-0.249977111117893"/>
      </right>
      <top style="double">
        <color theme="0" tint="-0.249977111117893"/>
      </top>
      <bottom/>
      <diagonal/>
    </border>
    <border>
      <left style="double">
        <color theme="0" tint="-0.249977111117893"/>
      </left>
      <right style="medium">
        <color theme="0" tint="-0.249977111117893"/>
      </right>
      <top style="double">
        <color theme="0" tint="-0.249977111117893"/>
      </top>
      <bottom/>
      <diagonal/>
    </border>
    <border>
      <left style="double">
        <color theme="0" tint="-0.249977111117893"/>
      </left>
      <right style="medium">
        <color theme="0" tint="-0.249977111117893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/>
      <top/>
      <bottom/>
      <diagonal/>
    </border>
    <border>
      <left/>
      <right style="double">
        <color theme="0" tint="-0.249977111117893"/>
      </right>
      <top/>
      <bottom/>
      <diagonal/>
    </border>
    <border>
      <left style="double">
        <color theme="0" tint="-0.249977111117893"/>
      </left>
      <right style="double">
        <color theme="0" tint="-0.249977111117893"/>
      </right>
      <top style="double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double">
        <color theme="0" tint="-0.249977111117893"/>
      </left>
      <right style="medium">
        <color theme="0" tint="-0.249977111117893"/>
      </right>
      <top/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/>
      <right style="medium">
        <color theme="0" tint="-0.249977111117893"/>
      </right>
      <top/>
      <bottom/>
      <diagonal/>
    </border>
    <border>
      <left/>
      <right style="medium">
        <color theme="0" tint="-0.249977111117893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double">
        <color theme="0" tint="-0.249977111117893"/>
      </left>
      <right style="double">
        <color theme="0" tint="-0.249977111117893"/>
      </right>
      <top/>
      <bottom style="double">
        <color theme="0" tint="-0.249977111117893"/>
      </bottom>
      <diagonal/>
    </border>
    <border>
      <left/>
      <right/>
      <top/>
      <bottom style="slantDashDot">
        <color theme="0" tint="-0.249977111117893"/>
      </bottom>
      <diagonal/>
    </border>
    <border>
      <left style="slantDashDot">
        <color theme="0" tint="-0.249977111117893"/>
      </left>
      <right style="slantDashDot">
        <color theme="0" tint="-0.249977111117893"/>
      </right>
      <top style="slantDashDot">
        <color theme="0" tint="-0.249977111117893"/>
      </top>
      <bottom style="slantDashDot">
        <color theme="0" tint="-0.249977111117893"/>
      </bottom>
      <diagonal/>
    </border>
    <border>
      <left style="slantDashDot">
        <color theme="0" tint="-0.249977111117893"/>
      </left>
      <right/>
      <top style="slantDashDot">
        <color theme="0" tint="-0.249977111117893"/>
      </top>
      <bottom style="slantDashDot">
        <color theme="0" tint="-0.249977111117893"/>
      </bottom>
      <diagonal/>
    </border>
    <border>
      <left/>
      <right style="slantDashDot">
        <color theme="0" tint="-0.249977111117893"/>
      </right>
      <top style="slantDashDot">
        <color theme="0" tint="-0.249977111117893"/>
      </top>
      <bottom style="slantDashDot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 style="double">
        <color theme="0" tint="-0.249977111117893"/>
      </right>
      <top/>
      <bottom style="medium">
        <color theme="0" tint="-0.249977111117893"/>
      </bottom>
      <diagonal/>
    </border>
    <border>
      <left style="double">
        <color theme="0" tint="-0.249977111117893"/>
      </left>
      <right/>
      <top/>
      <bottom style="medium">
        <color theme="0" tint="-0.249977111117893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</borders>
  <cellStyleXfs count="1">
    <xf numFmtId="0" fontId="0" fillId="0" borderId="0"/>
  </cellStyleXfs>
  <cellXfs count="350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Border="1"/>
    <xf numFmtId="0" fontId="2" fillId="2" borderId="2" xfId="0" applyFont="1" applyFill="1" applyBorder="1"/>
    <xf numFmtId="0" fontId="3" fillId="2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Alignment="1">
      <alignment horizontal="center"/>
    </xf>
    <xf numFmtId="14" fontId="2" fillId="2" borderId="0" xfId="0" applyNumberFormat="1" applyFont="1" applyFill="1"/>
    <xf numFmtId="0" fontId="2" fillId="2" borderId="6" xfId="0" applyFont="1" applyFill="1" applyBorder="1" applyAlignment="1">
      <alignment horizontal="center"/>
    </xf>
    <xf numFmtId="0" fontId="0" fillId="2" borderId="0" xfId="0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18" xfId="0" applyFont="1" applyFill="1" applyBorder="1"/>
    <xf numFmtId="0" fontId="6" fillId="2" borderId="20" xfId="0" applyFont="1" applyFill="1" applyBorder="1"/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/>
    <xf numFmtId="0" fontId="5" fillId="2" borderId="16" xfId="0" applyFont="1" applyFill="1" applyBorder="1" applyAlignment="1">
      <alignment horizontal="center"/>
    </xf>
    <xf numFmtId="0" fontId="5" fillId="2" borderId="18" xfId="0" applyFont="1" applyFill="1" applyBorder="1"/>
    <xf numFmtId="0" fontId="7" fillId="2" borderId="19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6" xfId="0" applyFont="1" applyFill="1" applyBorder="1"/>
    <xf numFmtId="0" fontId="6" fillId="2" borderId="26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4" xfId="0" applyFont="1" applyFill="1" applyBorder="1"/>
    <xf numFmtId="0" fontId="7" fillId="2" borderId="25" xfId="0" applyFont="1" applyFill="1" applyBorder="1"/>
    <xf numFmtId="0" fontId="5" fillId="2" borderId="0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6" fillId="3" borderId="0" xfId="0" applyFont="1" applyFill="1" applyBorder="1"/>
    <xf numFmtId="0" fontId="6" fillId="3" borderId="24" xfId="0" applyFont="1" applyFill="1" applyBorder="1"/>
    <xf numFmtId="0" fontId="6" fillId="3" borderId="23" xfId="0" applyFont="1" applyFill="1" applyBorder="1"/>
    <xf numFmtId="0" fontId="7" fillId="2" borderId="26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6" fillId="2" borderId="31" xfId="0" applyFont="1" applyFill="1" applyBorder="1"/>
    <xf numFmtId="0" fontId="5" fillId="2" borderId="32" xfId="0" applyFont="1" applyFill="1" applyBorder="1"/>
    <xf numFmtId="0" fontId="6" fillId="2" borderId="33" xfId="0" applyFont="1" applyFill="1" applyBorder="1"/>
    <xf numFmtId="0" fontId="5" fillId="2" borderId="34" xfId="0" applyFont="1" applyFill="1" applyBorder="1"/>
    <xf numFmtId="0" fontId="2" fillId="2" borderId="35" xfId="0" applyFont="1" applyFill="1" applyBorder="1"/>
    <xf numFmtId="0" fontId="1" fillId="2" borderId="36" xfId="0" applyFont="1" applyFill="1" applyBorder="1"/>
    <xf numFmtId="0" fontId="1" fillId="4" borderId="36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0" fontId="3" fillId="3" borderId="49" xfId="0" applyFont="1" applyFill="1" applyBorder="1" applyAlignment="1">
      <alignment horizontal="center"/>
    </xf>
    <xf numFmtId="0" fontId="3" fillId="3" borderId="50" xfId="0" applyFont="1" applyFill="1" applyBorder="1" applyAlignment="1">
      <alignment horizontal="center"/>
    </xf>
    <xf numFmtId="0" fontId="3" fillId="3" borderId="51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52" xfId="0" applyFont="1" applyFill="1" applyBorder="1" applyAlignment="1">
      <alignment horizontal="center"/>
    </xf>
    <xf numFmtId="0" fontId="3" fillId="3" borderId="53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2" borderId="54" xfId="0" applyFont="1" applyFill="1" applyBorder="1"/>
    <xf numFmtId="0" fontId="3" fillId="2" borderId="44" xfId="0" applyFont="1" applyFill="1" applyBorder="1"/>
    <xf numFmtId="0" fontId="3" fillId="2" borderId="45" xfId="0" applyFont="1" applyFill="1" applyBorder="1"/>
    <xf numFmtId="0" fontId="2" fillId="2" borderId="55" xfId="0" applyFont="1" applyFill="1" applyBorder="1" applyAlignment="1">
      <alignment horizontal="center"/>
    </xf>
    <xf numFmtId="0" fontId="2" fillId="2" borderId="58" xfId="0" applyFont="1" applyFill="1" applyBorder="1" applyAlignment="1">
      <alignment horizontal="center"/>
    </xf>
    <xf numFmtId="0" fontId="2" fillId="2" borderId="5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61" xfId="0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0" fontId="3" fillId="3" borderId="39" xfId="0" applyFont="1" applyFill="1" applyBorder="1"/>
    <xf numFmtId="0" fontId="3" fillId="3" borderId="60" xfId="0" applyFont="1" applyFill="1" applyBorder="1" applyAlignment="1">
      <alignment horizontal="center"/>
    </xf>
    <xf numFmtId="0" fontId="2" fillId="2" borderId="13" xfId="0" applyFont="1" applyFill="1" applyBorder="1"/>
    <xf numFmtId="0" fontId="2" fillId="2" borderId="13" xfId="0" applyFont="1" applyFill="1" applyBorder="1" applyAlignment="1">
      <alignment horizontal="center"/>
    </xf>
    <xf numFmtId="14" fontId="2" fillId="2" borderId="29" xfId="0" applyNumberFormat="1" applyFont="1" applyFill="1" applyBorder="1" applyAlignment="1">
      <alignment horizontal="center"/>
    </xf>
    <xf numFmtId="0" fontId="3" fillId="3" borderId="64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3" fillId="3" borderId="66" xfId="0" applyFont="1" applyFill="1" applyBorder="1" applyAlignment="1">
      <alignment horizontal="center"/>
    </xf>
    <xf numFmtId="0" fontId="3" fillId="3" borderId="6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3" fillId="3" borderId="65" xfId="0" applyFont="1" applyFill="1" applyBorder="1" applyAlignment="1">
      <alignment horizontal="center"/>
    </xf>
    <xf numFmtId="0" fontId="3" fillId="3" borderId="63" xfId="0" applyFont="1" applyFill="1" applyBorder="1" applyAlignment="1">
      <alignment horizontal="center"/>
    </xf>
    <xf numFmtId="0" fontId="3" fillId="3" borderId="68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6" fillId="2" borderId="38" xfId="0" applyFont="1" applyFill="1" applyBorder="1"/>
    <xf numFmtId="0" fontId="6" fillId="2" borderId="38" xfId="0" applyFont="1" applyFill="1" applyBorder="1" applyAlignment="1">
      <alignment horizontal="center"/>
    </xf>
    <xf numFmtId="0" fontId="6" fillId="2" borderId="39" xfId="0" applyFont="1" applyFill="1" applyBorder="1"/>
    <xf numFmtId="0" fontId="6" fillId="2" borderId="2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7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59" xfId="0" applyFont="1" applyFill="1" applyBorder="1" applyAlignment="1">
      <alignment horizontal="center"/>
    </xf>
    <xf numFmtId="0" fontId="5" fillId="2" borderId="69" xfId="0" applyFont="1" applyFill="1" applyBorder="1"/>
    <xf numFmtId="0" fontId="5" fillId="2" borderId="71" xfId="0" applyFont="1" applyFill="1" applyBorder="1"/>
    <xf numFmtId="0" fontId="5" fillId="2" borderId="70" xfId="0" applyFont="1" applyFill="1" applyBorder="1"/>
    <xf numFmtId="0" fontId="6" fillId="2" borderId="78" xfId="0" applyFont="1" applyFill="1" applyBorder="1"/>
    <xf numFmtId="0" fontId="6" fillId="2" borderId="79" xfId="0" applyFont="1" applyFill="1" applyBorder="1"/>
    <xf numFmtId="0" fontId="6" fillId="2" borderId="80" xfId="0" applyFont="1" applyFill="1" applyBorder="1"/>
    <xf numFmtId="0" fontId="6" fillId="2" borderId="81" xfId="0" applyFont="1" applyFill="1" applyBorder="1"/>
    <xf numFmtId="0" fontId="6" fillId="2" borderId="82" xfId="0" applyFont="1" applyFill="1" applyBorder="1"/>
    <xf numFmtId="0" fontId="6" fillId="2" borderId="83" xfId="0" applyFont="1" applyFill="1" applyBorder="1"/>
    <xf numFmtId="0" fontId="6" fillId="2" borderId="84" xfId="0" applyFont="1" applyFill="1" applyBorder="1"/>
    <xf numFmtId="0" fontId="6" fillId="2" borderId="85" xfId="0" applyFont="1" applyFill="1" applyBorder="1"/>
    <xf numFmtId="0" fontId="6" fillId="2" borderId="86" xfId="0" applyFont="1" applyFill="1" applyBorder="1"/>
    <xf numFmtId="0" fontId="6" fillId="2" borderId="87" xfId="0" applyFont="1" applyFill="1" applyBorder="1"/>
    <xf numFmtId="0" fontId="6" fillId="2" borderId="88" xfId="0" applyFont="1" applyFill="1" applyBorder="1"/>
    <xf numFmtId="0" fontId="6" fillId="2" borderId="89" xfId="0" applyFont="1" applyFill="1" applyBorder="1"/>
    <xf numFmtId="0" fontId="6" fillId="2" borderId="90" xfId="0" applyFont="1" applyFill="1" applyBorder="1"/>
    <xf numFmtId="0" fontId="6" fillId="2" borderId="86" xfId="0" applyFont="1" applyFill="1" applyBorder="1" applyAlignment="1">
      <alignment horizontal="center"/>
    </xf>
    <xf numFmtId="0" fontId="6" fillId="2" borderId="92" xfId="0" applyFont="1" applyFill="1" applyBorder="1" applyAlignment="1">
      <alignment horizontal="center"/>
    </xf>
    <xf numFmtId="0" fontId="6" fillId="2" borderId="94" xfId="0" applyFont="1" applyFill="1" applyBorder="1"/>
    <xf numFmtId="0" fontId="6" fillId="2" borderId="95" xfId="0" applyFont="1" applyFill="1" applyBorder="1"/>
    <xf numFmtId="0" fontId="5" fillId="2" borderId="0" xfId="0" applyFont="1" applyFill="1" applyAlignment="1">
      <alignment horizontal="center"/>
    </xf>
    <xf numFmtId="0" fontId="6" fillId="2" borderId="95" xfId="0" applyFont="1" applyFill="1" applyBorder="1" applyAlignment="1">
      <alignment horizontal="center"/>
    </xf>
    <xf numFmtId="0" fontId="6" fillId="5" borderId="0" xfId="0" applyFont="1" applyFill="1"/>
    <xf numFmtId="0" fontId="2" fillId="2" borderId="9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97" xfId="0" applyFont="1" applyFill="1" applyBorder="1" applyAlignment="1">
      <alignment horizontal="center"/>
    </xf>
    <xf numFmtId="0" fontId="2" fillId="2" borderId="99" xfId="0" applyFont="1" applyFill="1" applyBorder="1" applyAlignment="1">
      <alignment horizontal="center"/>
    </xf>
    <xf numFmtId="0" fontId="3" fillId="3" borderId="98" xfId="0" applyFont="1" applyFill="1" applyBorder="1" applyAlignment="1">
      <alignment horizontal="center"/>
    </xf>
    <xf numFmtId="0" fontId="2" fillId="2" borderId="100" xfId="0" applyFont="1" applyFill="1" applyBorder="1" applyAlignment="1">
      <alignment horizontal="center"/>
    </xf>
    <xf numFmtId="0" fontId="2" fillId="2" borderId="101" xfId="0" applyFont="1" applyFill="1" applyBorder="1"/>
    <xf numFmtId="0" fontId="6" fillId="3" borderId="0" xfId="0" applyFont="1" applyFill="1" applyAlignment="1">
      <alignment horizontal="center"/>
    </xf>
    <xf numFmtId="0" fontId="6" fillId="2" borderId="24" xfId="0" applyFont="1" applyFill="1" applyBorder="1"/>
    <xf numFmtId="0" fontId="6" fillId="2" borderId="23" xfId="0" applyFont="1" applyFill="1" applyBorder="1"/>
    <xf numFmtId="0" fontId="6" fillId="3" borderId="42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72" xfId="0" applyFont="1" applyFill="1" applyBorder="1" applyAlignment="1">
      <alignment horizontal="center"/>
    </xf>
    <xf numFmtId="0" fontId="5" fillId="3" borderId="104" xfId="0" applyFont="1" applyFill="1" applyBorder="1" applyAlignment="1">
      <alignment horizontal="center"/>
    </xf>
    <xf numFmtId="0" fontId="6" fillId="3" borderId="103" xfId="0" applyFont="1" applyFill="1" applyBorder="1"/>
    <xf numFmtId="0" fontId="6" fillId="2" borderId="91" xfId="0" applyFont="1" applyFill="1" applyBorder="1" applyAlignment="1">
      <alignment horizontal="center"/>
    </xf>
    <xf numFmtId="0" fontId="2" fillId="2" borderId="92" xfId="0" applyFont="1" applyFill="1" applyBorder="1" applyAlignment="1">
      <alignment horizontal="center"/>
    </xf>
    <xf numFmtId="0" fontId="2" fillId="2" borderId="93" xfId="0" applyFont="1" applyFill="1" applyBorder="1" applyAlignment="1">
      <alignment horizontal="center"/>
    </xf>
    <xf numFmtId="0" fontId="6" fillId="2" borderId="106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2" fillId="2" borderId="23" xfId="0" applyFont="1" applyFill="1" applyBorder="1"/>
    <xf numFmtId="0" fontId="6" fillId="3" borderId="41" xfId="0" applyFont="1" applyFill="1" applyBorder="1" applyAlignment="1">
      <alignment horizontal="center"/>
    </xf>
    <xf numFmtId="0" fontId="5" fillId="3" borderId="68" xfId="0" applyFont="1" applyFill="1" applyBorder="1" applyAlignment="1">
      <alignment horizontal="center"/>
    </xf>
    <xf numFmtId="0" fontId="5" fillId="3" borderId="41" xfId="0" applyFont="1" applyFill="1" applyBorder="1" applyAlignment="1">
      <alignment horizontal="center"/>
    </xf>
    <xf numFmtId="0" fontId="5" fillId="3" borderId="110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99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107" xfId="0" applyFont="1" applyFill="1" applyBorder="1" applyAlignment="1">
      <alignment horizontal="center"/>
    </xf>
    <xf numFmtId="0" fontId="5" fillId="2" borderId="109" xfId="0" applyFont="1" applyFill="1" applyBorder="1" applyAlignment="1">
      <alignment horizontal="center"/>
    </xf>
    <xf numFmtId="0" fontId="6" fillId="2" borderId="109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left"/>
    </xf>
    <xf numFmtId="0" fontId="5" fillId="3" borderId="16" xfId="0" applyFont="1" applyFill="1" applyBorder="1"/>
    <xf numFmtId="0" fontId="5" fillId="3" borderId="17" xfId="0" applyFont="1" applyFill="1" applyBorder="1"/>
    <xf numFmtId="0" fontId="5" fillId="3" borderId="108" xfId="0" applyFont="1" applyFill="1" applyBorder="1" applyAlignment="1">
      <alignment horizontal="center"/>
    </xf>
    <xf numFmtId="0" fontId="5" fillId="3" borderId="64" xfId="0" applyFont="1" applyFill="1" applyBorder="1"/>
    <xf numFmtId="0" fontId="5" fillId="3" borderId="41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102" xfId="0" applyFont="1" applyFill="1" applyBorder="1" applyAlignment="1">
      <alignment horizontal="center"/>
    </xf>
    <xf numFmtId="0" fontId="5" fillId="3" borderId="42" xfId="0" applyFont="1" applyFill="1" applyBorder="1"/>
    <xf numFmtId="0" fontId="6" fillId="2" borderId="111" xfId="0" applyFont="1" applyFill="1" applyBorder="1"/>
    <xf numFmtId="0" fontId="6" fillId="2" borderId="112" xfId="0" applyFont="1" applyFill="1" applyBorder="1"/>
    <xf numFmtId="0" fontId="5" fillId="2" borderId="113" xfId="0" applyFont="1" applyFill="1" applyBorder="1"/>
    <xf numFmtId="0" fontId="5" fillId="2" borderId="105" xfId="0" applyFont="1" applyFill="1" applyBorder="1"/>
    <xf numFmtId="0" fontId="5" fillId="2" borderId="104" xfId="0" applyFont="1" applyFill="1" applyBorder="1"/>
    <xf numFmtId="0" fontId="5" fillId="2" borderId="105" xfId="0" applyFont="1" applyFill="1" applyBorder="1" applyAlignment="1">
      <alignment horizontal="center"/>
    </xf>
    <xf numFmtId="0" fontId="5" fillId="2" borderId="116" xfId="0" applyFont="1" applyFill="1" applyBorder="1"/>
    <xf numFmtId="0" fontId="5" fillId="2" borderId="116" xfId="0" applyFont="1" applyFill="1" applyBorder="1" applyAlignment="1">
      <alignment horizontal="center"/>
    </xf>
    <xf numFmtId="0" fontId="5" fillId="2" borderId="117" xfId="0" applyFont="1" applyFill="1" applyBorder="1" applyAlignment="1">
      <alignment horizontal="center"/>
    </xf>
    <xf numFmtId="0" fontId="5" fillId="2" borderId="104" xfId="0" applyFont="1" applyFill="1" applyBorder="1" applyAlignment="1">
      <alignment horizontal="center"/>
    </xf>
    <xf numFmtId="0" fontId="5" fillId="3" borderId="68" xfId="0" applyFont="1" applyFill="1" applyBorder="1"/>
    <xf numFmtId="0" fontId="5" fillId="3" borderId="114" xfId="0" applyFont="1" applyFill="1" applyBorder="1" applyAlignment="1">
      <alignment horizontal="center"/>
    </xf>
    <xf numFmtId="0" fontId="5" fillId="3" borderId="40" xfId="0" applyFont="1" applyFill="1" applyBorder="1"/>
    <xf numFmtId="0" fontId="5" fillId="3" borderId="30" xfId="0" applyFont="1" applyFill="1" applyBorder="1"/>
    <xf numFmtId="0" fontId="5" fillId="3" borderId="115" xfId="0" applyFont="1" applyFill="1" applyBorder="1"/>
    <xf numFmtId="0" fontId="5" fillId="3" borderId="73" xfId="0" applyFont="1" applyFill="1" applyBorder="1"/>
    <xf numFmtId="0" fontId="5" fillId="3" borderId="30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118" xfId="0" applyFont="1" applyFill="1" applyBorder="1"/>
    <xf numFmtId="0" fontId="5" fillId="3" borderId="73" xfId="0" applyFont="1" applyFill="1" applyBorder="1" applyAlignment="1">
      <alignment horizontal="center"/>
    </xf>
    <xf numFmtId="0" fontId="5" fillId="3" borderId="74" xfId="0" applyFont="1" applyFill="1" applyBorder="1"/>
    <xf numFmtId="0" fontId="6" fillId="3" borderId="0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5" fillId="3" borderId="69" xfId="0" applyFont="1" applyFill="1" applyBorder="1"/>
    <xf numFmtId="0" fontId="5" fillId="3" borderId="75" xfId="0" applyFont="1" applyFill="1" applyBorder="1"/>
    <xf numFmtId="0" fontId="5" fillId="3" borderId="76" xfId="0" applyFont="1" applyFill="1" applyBorder="1" applyAlignment="1">
      <alignment horizontal="center"/>
    </xf>
    <xf numFmtId="0" fontId="5" fillId="3" borderId="77" xfId="0" applyFont="1" applyFill="1" applyBorder="1"/>
    <xf numFmtId="0" fontId="5" fillId="3" borderId="119" xfId="0" applyFont="1" applyFill="1" applyBorder="1" applyAlignment="1">
      <alignment horizontal="center"/>
    </xf>
    <xf numFmtId="0" fontId="5" fillId="3" borderId="120" xfId="0" applyFont="1" applyFill="1" applyBorder="1" applyAlignment="1">
      <alignment horizontal="center"/>
    </xf>
    <xf numFmtId="0" fontId="5" fillId="3" borderId="121" xfId="0" applyFont="1" applyFill="1" applyBorder="1" applyAlignment="1">
      <alignment horizontal="center"/>
    </xf>
    <xf numFmtId="0" fontId="5" fillId="3" borderId="75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106" xfId="0" applyFont="1" applyFill="1" applyBorder="1" applyAlignment="1">
      <alignment horizontal="center"/>
    </xf>
    <xf numFmtId="0" fontId="2" fillId="2" borderId="122" xfId="0" applyFont="1" applyFill="1" applyBorder="1"/>
    <xf numFmtId="0" fontId="3" fillId="7" borderId="38" xfId="0" applyFont="1" applyFill="1" applyBorder="1" applyAlignment="1">
      <alignment horizontal="center"/>
    </xf>
    <xf numFmtId="0" fontId="3" fillId="10" borderId="38" xfId="0" applyFont="1" applyFill="1" applyBorder="1" applyAlignment="1">
      <alignment horizontal="center"/>
    </xf>
    <xf numFmtId="0" fontId="3" fillId="6" borderId="38" xfId="0" applyFont="1" applyFill="1" applyBorder="1" applyAlignment="1">
      <alignment horizontal="center"/>
    </xf>
    <xf numFmtId="0" fontId="3" fillId="8" borderId="38" xfId="0" applyFont="1" applyFill="1" applyBorder="1" applyAlignment="1">
      <alignment horizontal="center"/>
    </xf>
    <xf numFmtId="0" fontId="3" fillId="7" borderId="40" xfId="0" applyFont="1" applyFill="1" applyBorder="1" applyAlignment="1">
      <alignment horizontal="center"/>
    </xf>
    <xf numFmtId="0" fontId="3" fillId="10" borderId="41" xfId="0" applyFont="1" applyFill="1" applyBorder="1" applyAlignment="1">
      <alignment horizontal="center"/>
    </xf>
    <xf numFmtId="0" fontId="3" fillId="9" borderId="41" xfId="0" applyFont="1" applyFill="1" applyBorder="1" applyAlignment="1">
      <alignment horizontal="center"/>
    </xf>
    <xf numFmtId="0" fontId="3" fillId="7" borderId="41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center"/>
    </xf>
    <xf numFmtId="0" fontId="3" fillId="8" borderId="42" xfId="0" applyFont="1" applyFill="1" applyBorder="1" applyAlignment="1">
      <alignment horizontal="center"/>
    </xf>
    <xf numFmtId="0" fontId="2" fillId="7" borderId="41" xfId="0" applyFont="1" applyFill="1" applyBorder="1" applyAlignment="1">
      <alignment horizontal="center"/>
    </xf>
    <xf numFmtId="0" fontId="2" fillId="7" borderId="40" xfId="0" applyFont="1" applyFill="1" applyBorder="1" applyAlignment="1">
      <alignment horizontal="center"/>
    </xf>
    <xf numFmtId="0" fontId="2" fillId="10" borderId="41" xfId="0" applyFont="1" applyFill="1" applyBorder="1" applyAlignment="1">
      <alignment horizontal="center"/>
    </xf>
    <xf numFmtId="0" fontId="2" fillId="9" borderId="41" xfId="0" applyFont="1" applyFill="1" applyBorder="1" applyAlignment="1">
      <alignment horizontal="center"/>
    </xf>
    <xf numFmtId="0" fontId="2" fillId="9" borderId="42" xfId="0" applyFont="1" applyFill="1" applyBorder="1" applyAlignment="1">
      <alignment horizontal="center"/>
    </xf>
    <xf numFmtId="0" fontId="11" fillId="2" borderId="0" xfId="0" applyFont="1" applyFill="1"/>
    <xf numFmtId="0" fontId="2" fillId="3" borderId="51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/>
    </xf>
    <xf numFmtId="0" fontId="2" fillId="2" borderId="91" xfId="0" applyFont="1" applyFill="1" applyBorder="1" applyAlignment="1">
      <alignment horizontal="center"/>
    </xf>
    <xf numFmtId="0" fontId="3" fillId="3" borderId="123" xfId="0" applyFont="1" applyFill="1" applyBorder="1" applyAlignment="1">
      <alignment horizontal="center"/>
    </xf>
    <xf numFmtId="0" fontId="6" fillId="2" borderId="124" xfId="0" applyFont="1" applyFill="1" applyBorder="1" applyAlignment="1">
      <alignment horizontal="center"/>
    </xf>
    <xf numFmtId="0" fontId="2" fillId="2" borderId="124" xfId="0" applyFont="1" applyFill="1" applyBorder="1" applyAlignment="1">
      <alignment horizontal="center"/>
    </xf>
    <xf numFmtId="0" fontId="5" fillId="3" borderId="125" xfId="0" applyFont="1" applyFill="1" applyBorder="1" applyAlignment="1">
      <alignment horizontal="center"/>
    </xf>
    <xf numFmtId="0" fontId="5" fillId="3" borderId="126" xfId="0" applyFont="1" applyFill="1" applyBorder="1" applyAlignment="1">
      <alignment horizontal="center"/>
    </xf>
    <xf numFmtId="0" fontId="3" fillId="3" borderId="126" xfId="0" applyFont="1" applyFill="1" applyBorder="1" applyAlignment="1">
      <alignment horizontal="center"/>
    </xf>
    <xf numFmtId="0" fontId="3" fillId="3" borderId="127" xfId="0" applyFont="1" applyFill="1" applyBorder="1" applyAlignment="1">
      <alignment horizontal="center"/>
    </xf>
    <xf numFmtId="0" fontId="3" fillId="3" borderId="128" xfId="0" applyFont="1" applyFill="1" applyBorder="1" applyAlignment="1">
      <alignment horizontal="center"/>
    </xf>
    <xf numFmtId="0" fontId="2" fillId="2" borderId="129" xfId="0" applyFont="1" applyFill="1" applyBorder="1" applyAlignment="1">
      <alignment horizontal="center"/>
    </xf>
    <xf numFmtId="0" fontId="5" fillId="3" borderId="130" xfId="0" applyFont="1" applyFill="1" applyBorder="1" applyAlignment="1">
      <alignment horizontal="center"/>
    </xf>
    <xf numFmtId="0" fontId="2" fillId="2" borderId="131" xfId="0" applyFont="1" applyFill="1" applyBorder="1" applyAlignment="1">
      <alignment horizontal="center"/>
    </xf>
    <xf numFmtId="11" fontId="2" fillId="2" borderId="131" xfId="0" applyNumberFormat="1" applyFont="1" applyFill="1" applyBorder="1" applyAlignment="1">
      <alignment horizontal="center"/>
    </xf>
    <xf numFmtId="0" fontId="5" fillId="2" borderId="131" xfId="0" applyFont="1" applyFill="1" applyBorder="1" applyAlignment="1">
      <alignment horizontal="center"/>
    </xf>
    <xf numFmtId="0" fontId="2" fillId="2" borderId="132" xfId="0" applyFont="1" applyFill="1" applyBorder="1" applyAlignment="1">
      <alignment horizontal="center"/>
    </xf>
    <xf numFmtId="0" fontId="3" fillId="3" borderId="108" xfId="0" applyFont="1" applyFill="1" applyBorder="1" applyAlignment="1">
      <alignment horizontal="center"/>
    </xf>
    <xf numFmtId="0" fontId="2" fillId="2" borderId="92" xfId="0" applyFont="1" applyFill="1" applyBorder="1"/>
    <xf numFmtId="0" fontId="11" fillId="2" borderId="92" xfId="0" applyFont="1" applyFill="1" applyBorder="1" applyAlignment="1">
      <alignment horizontal="center"/>
    </xf>
    <xf numFmtId="0" fontId="5" fillId="2" borderId="92" xfId="0" applyFont="1" applyFill="1" applyBorder="1" applyAlignment="1">
      <alignment horizontal="center"/>
    </xf>
    <xf numFmtId="0" fontId="3" fillId="3" borderId="133" xfId="0" applyFont="1" applyFill="1" applyBorder="1" applyAlignment="1">
      <alignment horizontal="center"/>
    </xf>
    <xf numFmtId="0" fontId="5" fillId="3" borderId="134" xfId="0" applyFont="1" applyFill="1" applyBorder="1" applyAlignment="1">
      <alignment horizontal="center"/>
    </xf>
    <xf numFmtId="0" fontId="6" fillId="2" borderId="135" xfId="0" applyFont="1" applyFill="1" applyBorder="1" applyAlignment="1">
      <alignment horizontal="center"/>
    </xf>
    <xf numFmtId="0" fontId="2" fillId="2" borderId="135" xfId="0" applyFont="1" applyFill="1" applyBorder="1" applyAlignment="1">
      <alignment horizontal="center"/>
    </xf>
    <xf numFmtId="0" fontId="2" fillId="2" borderId="136" xfId="0" applyFont="1" applyFill="1" applyBorder="1" applyAlignment="1">
      <alignment horizontal="center"/>
    </xf>
    <xf numFmtId="0" fontId="2" fillId="3" borderId="137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5" fillId="2" borderId="106" xfId="0" applyFont="1" applyFill="1" applyBorder="1" applyAlignment="1">
      <alignment horizontal="center"/>
    </xf>
    <xf numFmtId="0" fontId="6" fillId="2" borderId="131" xfId="0" applyFont="1" applyFill="1" applyBorder="1" applyAlignment="1">
      <alignment horizontal="center"/>
    </xf>
    <xf numFmtId="0" fontId="11" fillId="2" borderId="92" xfId="0" applyFont="1" applyFill="1" applyBorder="1" applyAlignment="1">
      <alignment horizontal="left"/>
    </xf>
    <xf numFmtId="0" fontId="2" fillId="2" borderId="138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2" borderId="140" xfId="0" applyFont="1" applyFill="1" applyBorder="1" applyAlignment="1">
      <alignment horizontal="center"/>
    </xf>
    <xf numFmtId="0" fontId="2" fillId="2" borderId="139" xfId="0" applyFont="1" applyFill="1" applyBorder="1" applyAlignment="1">
      <alignment horizontal="center"/>
    </xf>
    <xf numFmtId="0" fontId="1" fillId="3" borderId="105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3" fillId="2" borderId="98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16" xfId="0" applyFont="1" applyFill="1" applyBorder="1"/>
    <xf numFmtId="0" fontId="1" fillId="2" borderId="24" xfId="0" applyFont="1" applyFill="1" applyBorder="1"/>
    <xf numFmtId="0" fontId="6" fillId="2" borderId="141" xfId="0" applyFont="1" applyFill="1" applyBorder="1" applyAlignment="1">
      <alignment horizontal="center"/>
    </xf>
    <xf numFmtId="0" fontId="6" fillId="2" borderId="142" xfId="0" applyFont="1" applyFill="1" applyBorder="1" applyAlignment="1">
      <alignment horizontal="center"/>
    </xf>
    <xf numFmtId="0" fontId="6" fillId="2" borderId="143" xfId="0" applyFont="1" applyFill="1" applyBorder="1"/>
    <xf numFmtId="0" fontId="6" fillId="2" borderId="143" xfId="0" applyFont="1" applyFill="1" applyBorder="1" applyAlignment="1">
      <alignment horizontal="center"/>
    </xf>
    <xf numFmtId="0" fontId="6" fillId="2" borderId="141" xfId="0" applyFont="1" applyFill="1" applyBorder="1"/>
    <xf numFmtId="0" fontId="6" fillId="2" borderId="144" xfId="0" applyFont="1" applyFill="1" applyBorder="1" applyAlignment="1">
      <alignment horizontal="center"/>
    </xf>
    <xf numFmtId="0" fontId="6" fillId="11" borderId="145" xfId="0" applyFont="1" applyFill="1" applyBorder="1" applyAlignment="1">
      <alignment horizontal="center"/>
    </xf>
    <xf numFmtId="0" fontId="6" fillId="11" borderId="146" xfId="0" applyFont="1" applyFill="1" applyBorder="1" applyAlignment="1">
      <alignment horizontal="center"/>
    </xf>
    <xf numFmtId="0" fontId="6" fillId="2" borderId="149" xfId="0" applyFont="1" applyFill="1" applyBorder="1" applyAlignment="1">
      <alignment horizontal="center"/>
    </xf>
    <xf numFmtId="0" fontId="6" fillId="2" borderId="150" xfId="0" applyFont="1" applyFill="1" applyBorder="1" applyAlignment="1">
      <alignment horizontal="center"/>
    </xf>
    <xf numFmtId="0" fontId="6" fillId="2" borderId="151" xfId="0" applyFont="1" applyFill="1" applyBorder="1" applyAlignment="1">
      <alignment horizontal="center"/>
    </xf>
    <xf numFmtId="0" fontId="6" fillId="2" borderId="92" xfId="0" applyFont="1" applyFill="1" applyBorder="1"/>
    <xf numFmtId="0" fontId="6" fillId="2" borderId="153" xfId="0" applyFont="1" applyFill="1" applyBorder="1" applyAlignment="1">
      <alignment horizontal="center"/>
    </xf>
    <xf numFmtId="0" fontId="6" fillId="2" borderId="93" xfId="0" applyFont="1" applyFill="1" applyBorder="1" applyAlignment="1">
      <alignment horizontal="center"/>
    </xf>
    <xf numFmtId="0" fontId="6" fillId="2" borderId="157" xfId="0" applyFont="1" applyFill="1" applyBorder="1" applyAlignment="1">
      <alignment horizontal="center"/>
    </xf>
    <xf numFmtId="0" fontId="6" fillId="2" borderId="158" xfId="0" applyFont="1" applyFill="1" applyBorder="1" applyAlignment="1">
      <alignment horizontal="center"/>
    </xf>
    <xf numFmtId="0" fontId="6" fillId="2" borderId="159" xfId="0" applyFont="1" applyFill="1" applyBorder="1" applyAlignment="1">
      <alignment horizontal="center"/>
    </xf>
    <xf numFmtId="0" fontId="6" fillId="2" borderId="124" xfId="0" applyFont="1" applyFill="1" applyBorder="1"/>
    <xf numFmtId="0" fontId="6" fillId="11" borderId="156" xfId="0" applyFont="1" applyFill="1" applyBorder="1" applyAlignment="1">
      <alignment horizontal="center"/>
    </xf>
    <xf numFmtId="0" fontId="6" fillId="11" borderId="148" xfId="0" applyFont="1" applyFill="1" applyBorder="1" applyAlignment="1">
      <alignment horizontal="center"/>
    </xf>
    <xf numFmtId="0" fontId="6" fillId="2" borderId="167" xfId="0" applyFont="1" applyFill="1" applyBorder="1" applyAlignment="1">
      <alignment horizontal="center"/>
    </xf>
    <xf numFmtId="0" fontId="6" fillId="2" borderId="168" xfId="0" applyFont="1" applyFill="1" applyBorder="1" applyAlignment="1">
      <alignment horizontal="center"/>
    </xf>
    <xf numFmtId="0" fontId="6" fillId="2" borderId="169" xfId="0" applyFont="1" applyFill="1" applyBorder="1"/>
    <xf numFmtId="0" fontId="6" fillId="2" borderId="172" xfId="0" applyFont="1" applyFill="1" applyBorder="1"/>
    <xf numFmtId="164" fontId="6" fillId="2" borderId="168" xfId="0" applyNumberFormat="1" applyFont="1" applyFill="1" applyBorder="1" applyAlignment="1">
      <alignment horizontal="center"/>
    </xf>
    <xf numFmtId="0" fontId="5" fillId="2" borderId="125" xfId="0" applyFont="1" applyFill="1" applyBorder="1" applyAlignment="1">
      <alignment horizontal="center"/>
    </xf>
    <xf numFmtId="0" fontId="5" fillId="2" borderId="126" xfId="0" applyFont="1" applyFill="1" applyBorder="1" applyAlignment="1">
      <alignment horizontal="center"/>
    </xf>
    <xf numFmtId="0" fontId="5" fillId="2" borderId="127" xfId="0" applyFont="1" applyFill="1" applyBorder="1" applyAlignment="1">
      <alignment horizontal="center"/>
    </xf>
    <xf numFmtId="0" fontId="5" fillId="2" borderId="170" xfId="0" applyFont="1" applyFill="1" applyBorder="1" applyAlignment="1">
      <alignment horizontal="center"/>
    </xf>
    <xf numFmtId="0" fontId="5" fillId="2" borderId="171" xfId="0" applyFont="1" applyFill="1" applyBorder="1"/>
    <xf numFmtId="0" fontId="5" fillId="11" borderId="155" xfId="0" applyFont="1" applyFill="1" applyBorder="1" applyAlignment="1">
      <alignment horizontal="center"/>
    </xf>
    <xf numFmtId="0" fontId="5" fillId="11" borderId="156" xfId="0" applyFont="1" applyFill="1" applyBorder="1" applyAlignment="1">
      <alignment horizontal="center"/>
    </xf>
    <xf numFmtId="0" fontId="5" fillId="11" borderId="163" xfId="0" applyFont="1" applyFill="1" applyBorder="1" applyAlignment="1">
      <alignment horizontal="center"/>
    </xf>
    <xf numFmtId="0" fontId="5" fillId="11" borderId="165" xfId="0" applyFont="1" applyFill="1" applyBorder="1" applyAlignment="1">
      <alignment horizontal="center"/>
    </xf>
    <xf numFmtId="0" fontId="5" fillId="11" borderId="164" xfId="0" applyFont="1" applyFill="1" applyBorder="1" applyAlignment="1">
      <alignment horizontal="center"/>
    </xf>
    <xf numFmtId="0" fontId="5" fillId="11" borderId="157" xfId="0" applyFont="1" applyFill="1" applyBorder="1" applyAlignment="1">
      <alignment horizontal="center"/>
    </xf>
    <xf numFmtId="0" fontId="5" fillId="11" borderId="158" xfId="0" applyFont="1" applyFill="1" applyBorder="1" applyAlignment="1">
      <alignment horizontal="center"/>
    </xf>
    <xf numFmtId="0" fontId="5" fillId="11" borderId="159" xfId="0" applyFont="1" applyFill="1" applyBorder="1" applyAlignment="1">
      <alignment horizontal="center"/>
    </xf>
    <xf numFmtId="0" fontId="5" fillId="2" borderId="154" xfId="0" applyFont="1" applyFill="1" applyBorder="1" applyAlignment="1">
      <alignment horizontal="center"/>
    </xf>
    <xf numFmtId="0" fontId="5" fillId="11" borderId="152" xfId="0" applyFont="1" applyFill="1" applyBorder="1" applyAlignment="1">
      <alignment horizontal="center"/>
    </xf>
    <xf numFmtId="0" fontId="5" fillId="11" borderId="91" xfId="0" applyFont="1" applyFill="1" applyBorder="1" applyAlignment="1">
      <alignment horizontal="center"/>
    </xf>
    <xf numFmtId="0" fontId="5" fillId="11" borderId="160" xfId="0" applyFont="1" applyFill="1" applyBorder="1" applyAlignment="1">
      <alignment horizontal="center"/>
    </xf>
    <xf numFmtId="0" fontId="5" fillId="11" borderId="161" xfId="0" applyFont="1" applyFill="1" applyBorder="1" applyAlignment="1">
      <alignment horizontal="center"/>
    </xf>
    <xf numFmtId="0" fontId="5" fillId="11" borderId="162" xfId="0" applyFont="1" applyFill="1" applyBorder="1" applyAlignment="1">
      <alignment horizontal="center"/>
    </xf>
    <xf numFmtId="0" fontId="5" fillId="11" borderId="173" xfId="0" applyFont="1" applyFill="1" applyBorder="1" applyAlignment="1">
      <alignment horizontal="center"/>
    </xf>
    <xf numFmtId="0" fontId="5" fillId="11" borderId="174" xfId="0" applyFont="1" applyFill="1" applyBorder="1" applyAlignment="1">
      <alignment horizontal="center"/>
    </xf>
    <xf numFmtId="0" fontId="6" fillId="2" borderId="175" xfId="0" applyFont="1" applyFill="1" applyBorder="1" applyAlignment="1">
      <alignment horizontal="center"/>
    </xf>
    <xf numFmtId="0" fontId="5" fillId="11" borderId="176" xfId="0" applyFont="1" applyFill="1" applyBorder="1" applyAlignment="1">
      <alignment horizontal="center"/>
    </xf>
    <xf numFmtId="0" fontId="5" fillId="11" borderId="167" xfId="0" applyFont="1" applyFill="1" applyBorder="1" applyAlignment="1">
      <alignment horizontal="center"/>
    </xf>
    <xf numFmtId="0" fontId="5" fillId="11" borderId="166" xfId="0" applyFont="1" applyFill="1" applyBorder="1" applyAlignment="1">
      <alignment horizontal="center"/>
    </xf>
    <xf numFmtId="0" fontId="5" fillId="11" borderId="148" xfId="0" applyFont="1" applyFill="1" applyBorder="1" applyAlignment="1">
      <alignment horizontal="center"/>
    </xf>
    <xf numFmtId="0" fontId="6" fillId="11" borderId="147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24" xfId="0" applyFont="1" applyFill="1" applyBorder="1"/>
    <xf numFmtId="0" fontId="3" fillId="3" borderId="175" xfId="0" applyFont="1" applyFill="1" applyBorder="1" applyAlignment="1">
      <alignment horizontal="center"/>
    </xf>
    <xf numFmtId="0" fontId="2" fillId="2" borderId="150" xfId="0" applyFont="1" applyFill="1" applyBorder="1" applyAlignment="1">
      <alignment horizontal="center"/>
    </xf>
    <xf numFmtId="0" fontId="3" fillId="3" borderId="130" xfId="0" applyFont="1" applyFill="1" applyBorder="1" applyAlignment="1">
      <alignment horizontal="center"/>
    </xf>
    <xf numFmtId="0" fontId="2" fillId="3" borderId="134" xfId="0" applyFont="1" applyFill="1" applyBorder="1" applyAlignment="1">
      <alignment horizontal="center"/>
    </xf>
    <xf numFmtId="0" fontId="2" fillId="2" borderId="177" xfId="0" applyFont="1" applyFill="1" applyBorder="1"/>
    <xf numFmtId="16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E2E2E"/>
      <color rgb="FF3D3D3D"/>
      <color rgb="FFF8E5FF"/>
      <color rgb="FFCCCCFF"/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4.xml"/><Relationship Id="rId117" Type="http://schemas.openxmlformats.org/officeDocument/2006/relationships/customXml" Target="../ink/ink72.xml"/><Relationship Id="rId21" Type="http://schemas.openxmlformats.org/officeDocument/2006/relationships/image" Target="../media/image11.png"/><Relationship Id="rId42" Type="http://schemas.openxmlformats.org/officeDocument/2006/relationships/customXml" Target="../ink/ink26.xml"/><Relationship Id="rId47" Type="http://schemas.openxmlformats.org/officeDocument/2006/relationships/customXml" Target="../ink/ink29.xml"/><Relationship Id="rId63" Type="http://schemas.openxmlformats.org/officeDocument/2006/relationships/customXml" Target="../ink/ink36.xml"/><Relationship Id="rId68" Type="http://schemas.openxmlformats.org/officeDocument/2006/relationships/customXml" Target="../ink/ink40.xml"/><Relationship Id="rId84" Type="http://schemas.openxmlformats.org/officeDocument/2006/relationships/customXml" Target="../ink/ink50.xml"/><Relationship Id="rId89" Type="http://schemas.openxmlformats.org/officeDocument/2006/relationships/customXml" Target="../ink/ink55.xml"/><Relationship Id="rId112" Type="http://schemas.openxmlformats.org/officeDocument/2006/relationships/image" Target="../media/image42.png"/><Relationship Id="rId133" Type="http://schemas.openxmlformats.org/officeDocument/2006/relationships/customXml" Target="../ink/ink83.xml"/><Relationship Id="rId138" Type="http://schemas.openxmlformats.org/officeDocument/2006/relationships/customXml" Target="../ink/ink88.xml"/><Relationship Id="rId154" Type="http://schemas.openxmlformats.org/officeDocument/2006/relationships/image" Target="../media/image53.png"/><Relationship Id="rId16" Type="http://schemas.openxmlformats.org/officeDocument/2006/relationships/image" Target="../media/image9.png"/><Relationship Id="rId107" Type="http://schemas.openxmlformats.org/officeDocument/2006/relationships/customXml" Target="../ink/ink67.xml"/><Relationship Id="rId11" Type="http://schemas.openxmlformats.org/officeDocument/2006/relationships/customXml" Target="../ink/ink6.xml"/><Relationship Id="rId32" Type="http://schemas.openxmlformats.org/officeDocument/2006/relationships/customXml" Target="../ink/ink17.xml"/><Relationship Id="rId37" Type="http://schemas.openxmlformats.org/officeDocument/2006/relationships/customXml" Target="../ink/ink21.xml"/><Relationship Id="rId53" Type="http://schemas.openxmlformats.org/officeDocument/2006/relationships/customXml" Target="../ink/ink31.xml"/><Relationship Id="rId58" Type="http://schemas.openxmlformats.org/officeDocument/2006/relationships/image" Target="../media/image25.png"/><Relationship Id="rId74" Type="http://schemas.openxmlformats.org/officeDocument/2006/relationships/image" Target="../media/image30.png"/><Relationship Id="rId79" Type="http://schemas.openxmlformats.org/officeDocument/2006/relationships/customXml" Target="../ink/ink47.xml"/><Relationship Id="rId102" Type="http://schemas.openxmlformats.org/officeDocument/2006/relationships/image" Target="../media/image37.png"/><Relationship Id="rId123" Type="http://schemas.openxmlformats.org/officeDocument/2006/relationships/customXml" Target="../ink/ink75.xml"/><Relationship Id="rId128" Type="http://schemas.openxmlformats.org/officeDocument/2006/relationships/customXml" Target="../ink/ink78.xml"/><Relationship Id="rId144" Type="http://schemas.openxmlformats.org/officeDocument/2006/relationships/image" Target="../media/image50.png"/><Relationship Id="rId149" Type="http://schemas.openxmlformats.org/officeDocument/2006/relationships/customXml" Target="../ink/ink96.xml"/><Relationship Id="rId5" Type="http://schemas.openxmlformats.org/officeDocument/2006/relationships/customXml" Target="../ink/ink3.xml"/><Relationship Id="rId90" Type="http://schemas.openxmlformats.org/officeDocument/2006/relationships/customXml" Target="../ink/ink56.xml"/><Relationship Id="rId95" Type="http://schemas.openxmlformats.org/officeDocument/2006/relationships/customXml" Target="../ink/ink60.xml"/><Relationship Id="rId22" Type="http://schemas.openxmlformats.org/officeDocument/2006/relationships/customXml" Target="../ink/ink12.xml"/><Relationship Id="rId27" Type="http://schemas.openxmlformats.org/officeDocument/2006/relationships/image" Target="../media/image14.png"/><Relationship Id="rId43" Type="http://schemas.openxmlformats.org/officeDocument/2006/relationships/customXml" Target="../ink/ink27.xml"/><Relationship Id="rId64" Type="http://schemas.openxmlformats.org/officeDocument/2006/relationships/image" Target="../media/image28.png"/><Relationship Id="rId69" Type="http://schemas.openxmlformats.org/officeDocument/2006/relationships/customXml" Target="../ink/ink41.xml"/><Relationship Id="rId113" Type="http://schemas.openxmlformats.org/officeDocument/2006/relationships/customXml" Target="../ink/ink70.xml"/><Relationship Id="rId118" Type="http://schemas.openxmlformats.org/officeDocument/2006/relationships/image" Target="../media/image45.png"/><Relationship Id="rId134" Type="http://schemas.openxmlformats.org/officeDocument/2006/relationships/customXml" Target="../ink/ink84.xml"/><Relationship Id="rId139" Type="http://schemas.openxmlformats.org/officeDocument/2006/relationships/customXml" Target="../ink/ink89.xml"/><Relationship Id="rId80" Type="http://schemas.openxmlformats.org/officeDocument/2006/relationships/image" Target="../media/image20.png"/><Relationship Id="rId85" Type="http://schemas.openxmlformats.org/officeDocument/2006/relationships/customXml" Target="../ink/ink51.xml"/><Relationship Id="rId3" Type="http://schemas.openxmlformats.org/officeDocument/2006/relationships/customXml" Target="../ink/ink2.xml"/><Relationship Id="rId12" Type="http://schemas.openxmlformats.org/officeDocument/2006/relationships/image" Target="../media/image7.png"/><Relationship Id="rId17" Type="http://schemas.openxmlformats.org/officeDocument/2006/relationships/customXml" Target="../ink/ink9.xml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22.xml"/><Relationship Id="rId46" Type="http://schemas.openxmlformats.org/officeDocument/2006/relationships/image" Target="../media/image19.png"/><Relationship Id="rId59" Type="http://schemas.openxmlformats.org/officeDocument/2006/relationships/customXml" Target="../ink/ink34.xml"/><Relationship Id="rId67" Type="http://schemas.openxmlformats.org/officeDocument/2006/relationships/customXml" Target="../ink/ink39.xml"/><Relationship Id="rId103" Type="http://schemas.openxmlformats.org/officeDocument/2006/relationships/customXml" Target="../ink/ink65.xml"/><Relationship Id="rId108" Type="http://schemas.openxmlformats.org/officeDocument/2006/relationships/image" Target="../media/image40.png"/><Relationship Id="rId116" Type="http://schemas.openxmlformats.org/officeDocument/2006/relationships/image" Target="../media/image44.png"/><Relationship Id="rId124" Type="http://schemas.openxmlformats.org/officeDocument/2006/relationships/image" Target="../media/image48.png"/><Relationship Id="rId129" Type="http://schemas.openxmlformats.org/officeDocument/2006/relationships/customXml" Target="../ink/ink79.xml"/><Relationship Id="rId137" Type="http://schemas.openxmlformats.org/officeDocument/2006/relationships/customXml" Target="../ink/ink87.xml"/><Relationship Id="rId20" Type="http://schemas.openxmlformats.org/officeDocument/2006/relationships/customXml" Target="../ink/ink11.xml"/><Relationship Id="rId41" Type="http://schemas.openxmlformats.org/officeDocument/2006/relationships/customXml" Target="../ink/ink25.xml"/><Relationship Id="rId54" Type="http://schemas.openxmlformats.org/officeDocument/2006/relationships/image" Target="../media/image23.png"/><Relationship Id="rId62" Type="http://schemas.openxmlformats.org/officeDocument/2006/relationships/image" Target="../media/image27.png"/><Relationship Id="rId70" Type="http://schemas.openxmlformats.org/officeDocument/2006/relationships/customXml" Target="../ink/ink42.xml"/><Relationship Id="rId75" Type="http://schemas.openxmlformats.org/officeDocument/2006/relationships/customXml" Target="../ink/ink45.xml"/><Relationship Id="rId83" Type="http://schemas.openxmlformats.org/officeDocument/2006/relationships/customXml" Target="../ink/ink49.xml"/><Relationship Id="rId88" Type="http://schemas.openxmlformats.org/officeDocument/2006/relationships/customXml" Target="../ink/ink54.xml"/><Relationship Id="rId91" Type="http://schemas.openxmlformats.org/officeDocument/2006/relationships/customXml" Target="../ink/ink57.xml"/><Relationship Id="rId96" Type="http://schemas.openxmlformats.org/officeDocument/2006/relationships/image" Target="../media/image35.png"/><Relationship Id="rId111" Type="http://schemas.openxmlformats.org/officeDocument/2006/relationships/customXml" Target="../ink/ink69.xml"/><Relationship Id="rId132" Type="http://schemas.openxmlformats.org/officeDocument/2006/relationships/customXml" Target="../ink/ink82.xml"/><Relationship Id="rId140" Type="http://schemas.openxmlformats.org/officeDocument/2006/relationships/customXml" Target="../ink/ink90.xml"/><Relationship Id="rId145" Type="http://schemas.openxmlformats.org/officeDocument/2006/relationships/customXml" Target="../ink/ink94.xml"/><Relationship Id="rId153" Type="http://schemas.openxmlformats.org/officeDocument/2006/relationships/customXml" Target="../ink/ink97.xml"/><Relationship Id="rId1" Type="http://schemas.openxmlformats.org/officeDocument/2006/relationships/customXml" Target="../ink/ink1.xml"/><Relationship Id="rId6" Type="http://schemas.openxmlformats.org/officeDocument/2006/relationships/image" Target="../media/image410.png"/><Relationship Id="rId15" Type="http://schemas.openxmlformats.org/officeDocument/2006/relationships/customXml" Target="../ink/ink8.xml"/><Relationship Id="rId23" Type="http://schemas.openxmlformats.org/officeDocument/2006/relationships/image" Target="../media/image12.png"/><Relationship Id="rId28" Type="http://schemas.openxmlformats.org/officeDocument/2006/relationships/customXml" Target="../ink/ink15.xml"/><Relationship Id="rId36" Type="http://schemas.openxmlformats.org/officeDocument/2006/relationships/customXml" Target="../ink/ink20.xml"/><Relationship Id="rId57" Type="http://schemas.openxmlformats.org/officeDocument/2006/relationships/customXml" Target="../ink/ink33.xml"/><Relationship Id="rId106" Type="http://schemas.openxmlformats.org/officeDocument/2006/relationships/image" Target="../media/image39.png"/><Relationship Id="rId114" Type="http://schemas.openxmlformats.org/officeDocument/2006/relationships/image" Target="../media/image43.png"/><Relationship Id="rId119" Type="http://schemas.openxmlformats.org/officeDocument/2006/relationships/customXml" Target="../ink/ink73.xml"/><Relationship Id="rId127" Type="http://schemas.openxmlformats.org/officeDocument/2006/relationships/customXml" Target="../ink/ink77.xml"/><Relationship Id="rId10" Type="http://schemas.openxmlformats.org/officeDocument/2006/relationships/image" Target="../media/image6.png"/><Relationship Id="rId31" Type="http://schemas.openxmlformats.org/officeDocument/2006/relationships/image" Target="../media/image16.png"/><Relationship Id="rId44" Type="http://schemas.openxmlformats.org/officeDocument/2006/relationships/image" Target="../media/image18.png"/><Relationship Id="rId52" Type="http://schemas.openxmlformats.org/officeDocument/2006/relationships/image" Target="../media/image22.png"/><Relationship Id="rId60" Type="http://schemas.openxmlformats.org/officeDocument/2006/relationships/image" Target="../media/image26.png"/><Relationship Id="rId65" Type="http://schemas.openxmlformats.org/officeDocument/2006/relationships/customXml" Target="../ink/ink37.xml"/><Relationship Id="rId73" Type="http://schemas.openxmlformats.org/officeDocument/2006/relationships/customXml" Target="../ink/ink44.xml"/><Relationship Id="rId78" Type="http://schemas.openxmlformats.org/officeDocument/2006/relationships/image" Target="../media/image32.png"/><Relationship Id="rId81" Type="http://schemas.openxmlformats.org/officeDocument/2006/relationships/customXml" Target="../ink/ink48.xml"/><Relationship Id="rId86" Type="http://schemas.openxmlformats.org/officeDocument/2006/relationships/customXml" Target="../ink/ink52.xml"/><Relationship Id="rId94" Type="http://schemas.openxmlformats.org/officeDocument/2006/relationships/customXml" Target="../ink/ink59.xml"/><Relationship Id="rId99" Type="http://schemas.openxmlformats.org/officeDocument/2006/relationships/customXml" Target="../ink/ink63.xml"/><Relationship Id="rId101" Type="http://schemas.openxmlformats.org/officeDocument/2006/relationships/customXml" Target="../ink/ink64.xml"/><Relationship Id="rId122" Type="http://schemas.openxmlformats.org/officeDocument/2006/relationships/image" Target="../media/image47.png"/><Relationship Id="rId130" Type="http://schemas.openxmlformats.org/officeDocument/2006/relationships/customXml" Target="../ink/ink80.xml"/><Relationship Id="rId135" Type="http://schemas.openxmlformats.org/officeDocument/2006/relationships/customXml" Target="../ink/ink85.xml"/><Relationship Id="rId143" Type="http://schemas.openxmlformats.org/officeDocument/2006/relationships/customXml" Target="../ink/ink93.xml"/><Relationship Id="rId148" Type="http://schemas.openxmlformats.org/officeDocument/2006/relationships/image" Target="../media/image52.png"/><Relationship Id="rId4" Type="http://schemas.openxmlformats.org/officeDocument/2006/relationships/image" Target="../media/image310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10.png"/><Relationship Id="rId39" Type="http://schemas.openxmlformats.org/officeDocument/2006/relationships/customXml" Target="../ink/ink23.xml"/><Relationship Id="rId109" Type="http://schemas.openxmlformats.org/officeDocument/2006/relationships/customXml" Target="../ink/ink68.xml"/><Relationship Id="rId34" Type="http://schemas.openxmlformats.org/officeDocument/2006/relationships/customXml" Target="../ink/ink18.xml"/><Relationship Id="rId50" Type="http://schemas.openxmlformats.org/officeDocument/2006/relationships/image" Target="../media/image21.png"/><Relationship Id="rId55" Type="http://schemas.openxmlformats.org/officeDocument/2006/relationships/customXml" Target="../ink/ink32.xml"/><Relationship Id="rId76" Type="http://schemas.openxmlformats.org/officeDocument/2006/relationships/image" Target="../media/image31.png"/><Relationship Id="rId97" Type="http://schemas.openxmlformats.org/officeDocument/2006/relationships/customXml" Target="../ink/ink61.xml"/><Relationship Id="rId104" Type="http://schemas.openxmlformats.org/officeDocument/2006/relationships/image" Target="../media/image38.png"/><Relationship Id="rId120" Type="http://schemas.openxmlformats.org/officeDocument/2006/relationships/image" Target="../media/image46.png"/><Relationship Id="rId125" Type="http://schemas.openxmlformats.org/officeDocument/2006/relationships/customXml" Target="../ink/ink76.xml"/><Relationship Id="rId141" Type="http://schemas.openxmlformats.org/officeDocument/2006/relationships/customXml" Target="../ink/ink91.xml"/><Relationship Id="rId146" Type="http://schemas.openxmlformats.org/officeDocument/2006/relationships/image" Target="../media/image51.png"/><Relationship Id="rId7" Type="http://schemas.openxmlformats.org/officeDocument/2006/relationships/customXml" Target="../ink/ink4.xml"/><Relationship Id="rId71" Type="http://schemas.openxmlformats.org/officeDocument/2006/relationships/customXml" Target="../ink/ink43.xml"/><Relationship Id="rId92" Type="http://schemas.openxmlformats.org/officeDocument/2006/relationships/image" Target="../media/image34.png"/><Relationship Id="rId2" Type="http://schemas.openxmlformats.org/officeDocument/2006/relationships/image" Target="../media/image210.png"/><Relationship Id="rId29" Type="http://schemas.openxmlformats.org/officeDocument/2006/relationships/image" Target="../media/image15.png"/><Relationship Id="rId24" Type="http://schemas.openxmlformats.org/officeDocument/2006/relationships/customXml" Target="../ink/ink13.xml"/><Relationship Id="rId40" Type="http://schemas.openxmlformats.org/officeDocument/2006/relationships/customXml" Target="../ink/ink24.xml"/><Relationship Id="rId45" Type="http://schemas.openxmlformats.org/officeDocument/2006/relationships/customXml" Target="../ink/ink28.xml"/><Relationship Id="rId66" Type="http://schemas.openxmlformats.org/officeDocument/2006/relationships/customXml" Target="../ink/ink38.xml"/><Relationship Id="rId87" Type="http://schemas.openxmlformats.org/officeDocument/2006/relationships/customXml" Target="../ink/ink53.xml"/><Relationship Id="rId110" Type="http://schemas.openxmlformats.org/officeDocument/2006/relationships/image" Target="../media/image41.png"/><Relationship Id="rId115" Type="http://schemas.openxmlformats.org/officeDocument/2006/relationships/customXml" Target="../ink/ink71.xml"/><Relationship Id="rId131" Type="http://schemas.openxmlformats.org/officeDocument/2006/relationships/customXml" Target="../ink/ink81.xml"/><Relationship Id="rId136" Type="http://schemas.openxmlformats.org/officeDocument/2006/relationships/customXml" Target="../ink/ink86.xml"/><Relationship Id="rId61" Type="http://schemas.openxmlformats.org/officeDocument/2006/relationships/customXml" Target="../ink/ink35.xml"/><Relationship Id="rId82" Type="http://schemas.openxmlformats.org/officeDocument/2006/relationships/image" Target="../media/image33.png"/><Relationship Id="rId152" Type="http://schemas.openxmlformats.org/officeDocument/2006/relationships/image" Target="../media/image54.png"/><Relationship Id="rId19" Type="http://schemas.openxmlformats.org/officeDocument/2006/relationships/customXml" Target="../ink/ink10.xml"/><Relationship Id="rId14" Type="http://schemas.openxmlformats.org/officeDocument/2006/relationships/image" Target="../media/image8.png"/><Relationship Id="rId30" Type="http://schemas.openxmlformats.org/officeDocument/2006/relationships/customXml" Target="../ink/ink16.xml"/><Relationship Id="rId35" Type="http://schemas.openxmlformats.org/officeDocument/2006/relationships/customXml" Target="../ink/ink19.xml"/><Relationship Id="rId56" Type="http://schemas.openxmlformats.org/officeDocument/2006/relationships/image" Target="../media/image24.png"/><Relationship Id="rId77" Type="http://schemas.openxmlformats.org/officeDocument/2006/relationships/customXml" Target="../ink/ink46.xml"/><Relationship Id="rId100" Type="http://schemas.openxmlformats.org/officeDocument/2006/relationships/image" Target="../media/image36.png"/><Relationship Id="rId105" Type="http://schemas.openxmlformats.org/officeDocument/2006/relationships/customXml" Target="../ink/ink66.xml"/><Relationship Id="rId126" Type="http://schemas.openxmlformats.org/officeDocument/2006/relationships/image" Target="../media/image49.png"/><Relationship Id="rId147" Type="http://schemas.openxmlformats.org/officeDocument/2006/relationships/customXml" Target="../ink/ink95.xml"/><Relationship Id="rId8" Type="http://schemas.openxmlformats.org/officeDocument/2006/relationships/image" Target="../media/image5.png"/><Relationship Id="rId51" Type="http://schemas.openxmlformats.org/officeDocument/2006/relationships/customXml" Target="../ink/ink30.xml"/><Relationship Id="rId72" Type="http://schemas.openxmlformats.org/officeDocument/2006/relationships/image" Target="../media/image29.png"/><Relationship Id="rId93" Type="http://schemas.openxmlformats.org/officeDocument/2006/relationships/customXml" Target="../ink/ink58.xml"/><Relationship Id="rId98" Type="http://schemas.openxmlformats.org/officeDocument/2006/relationships/customXml" Target="../ink/ink62.xml"/><Relationship Id="rId121" Type="http://schemas.openxmlformats.org/officeDocument/2006/relationships/customXml" Target="../ink/ink74.xml"/><Relationship Id="rId142" Type="http://schemas.openxmlformats.org/officeDocument/2006/relationships/customXml" Target="../ink/ink9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8.png"/><Relationship Id="rId1" Type="http://schemas.openxmlformats.org/officeDocument/2006/relationships/image" Target="../media/image5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0.png"/><Relationship Id="rId1" Type="http://schemas.openxmlformats.org/officeDocument/2006/relationships/image" Target="../media/image5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1291266</xdr:colOff>
      <xdr:row>23</xdr:row>
      <xdr:rowOff>68784</xdr:rowOff>
    </xdr:from>
    <xdr:to>
      <xdr:col>6</xdr:col>
      <xdr:colOff>207788</xdr:colOff>
      <xdr:row>29</xdr:row>
      <xdr:rowOff>133462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7584" y="4443560"/>
          <a:ext cx="3648429" cy="1194231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150</xdr:row>
      <xdr:rowOff>19048</xdr:rowOff>
    </xdr:from>
    <xdr:to>
      <xdr:col>7</xdr:col>
      <xdr:colOff>1162050</xdr:colOff>
      <xdr:row>227</xdr:row>
      <xdr:rowOff>44824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56907" y="28392342"/>
          <a:ext cx="13120408" cy="14694276"/>
        </a:xfrm>
        <a:prstGeom prst="rect">
          <a:avLst/>
        </a:prstGeom>
        <a:noFill/>
        <a:ln w="12700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650 &amp; 443 power readings currently N/A (PJL free space coupling)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The power sensor issue from yesterday ended up being a missing power meter from the setup that was borrowed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that the 553nm is locked to the correct frequency (optimal ba138 freq.), it is already locked  from yesterday = 541.43305 THz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Running the conditioning data today manually (N.B. trap rf off, Ba shutter closed by default) 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1. New spot: (x.y) = (7.26, 6.14) mm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2. Low pulse energy (62 deg.) -&gt; run script which pulses 10x at this energy 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3. High pulse energy (66 deg.) -&gt; run scrupt which pulses 10x at this energy 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4. Iterate s.t. 1000 pulses at both high &amp; low pulse energy so 100 runs at each, check pulse E between each run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For keeping track of the iterations: will just periodically check the file to see which line we're on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Completed roughly ~75*10=750 conditioning pulses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Preliminary analysis/observation indicates that the spot exhibited somewhat asymptotic behaviour around ~20 counts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Collected 532 nm light from ablation laser to find exactly when the ablation laser pulses - TOF_Abl_002, Ablation-TOF_JustLaser_002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Super low pulse energy 55 degrees, no filters, 500 ns width, 500 ns resolution</a:t>
          </a:r>
        </a:p>
      </xdr:txBody>
    </xdr:sp>
    <xdr:clientData/>
  </xdr:twoCellAnchor>
  <xdr:oneCellAnchor>
    <xdr:from>
      <xdr:col>0</xdr:col>
      <xdr:colOff>549088</xdr:colOff>
      <xdr:row>11</xdr:row>
      <xdr:rowOff>168089</xdr:rowOff>
    </xdr:from>
    <xdr:ext cx="8488029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9088" y="2319618"/>
          <a:ext cx="848802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>
              <a:solidFill>
                <a:schemeClr val="bg1"/>
              </a:solidFill>
            </a:rPr>
            <a:t>Note: All measurements defined from micrometer readings from stages and mirror mounts. 'Vertical' for beams is perpendicular to optics table. '</a:t>
          </a:r>
        </a:p>
        <a:p>
          <a:r>
            <a:rPr lang="en-CA" sz="1100">
              <a:solidFill>
                <a:schemeClr val="bg1"/>
              </a:solidFill>
            </a:rPr>
            <a:t>Vertical' for imaging is in the plane of focus, perpendicular to trap axis. 'Horizontal' is the trap axis.</a:t>
          </a:r>
        </a:p>
      </xdr:txBody>
    </xdr:sp>
    <xdr:clientData/>
  </xdr:oneCellAnchor>
  <xdr:twoCellAnchor editAs="oneCell">
    <xdr:from>
      <xdr:col>5</xdr:col>
      <xdr:colOff>300319</xdr:colOff>
      <xdr:row>31</xdr:row>
      <xdr:rowOff>174812</xdr:rowOff>
    </xdr:from>
    <xdr:to>
      <xdr:col>6</xdr:col>
      <xdr:colOff>144367</xdr:colOff>
      <xdr:row>42</xdr:row>
      <xdr:rowOff>49306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B45EDE-55B7-4231-917E-14AF9154C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0190" y="6069106"/>
          <a:ext cx="2367612" cy="197223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35</xdr:row>
      <xdr:rowOff>0</xdr:rowOff>
    </xdr:from>
    <xdr:to>
      <xdr:col>9</xdr:col>
      <xdr:colOff>78028</xdr:colOff>
      <xdr:row>45</xdr:row>
      <xdr:rowOff>152910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6825C07-E4AC-45C0-9CD3-4D022BBD8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1073" y="6631878"/>
          <a:ext cx="2036399" cy="2014544"/>
        </a:xfrm>
        <a:prstGeom prst="rect">
          <a:avLst/>
        </a:prstGeom>
      </xdr:spPr>
    </xdr:pic>
    <xdr:clientData/>
  </xdr:twoCellAnchor>
  <xdr:twoCellAnchor editAs="oneCell">
    <xdr:from>
      <xdr:col>7</xdr:col>
      <xdr:colOff>10920</xdr:colOff>
      <xdr:row>35</xdr:row>
      <xdr:rowOff>0</xdr:rowOff>
    </xdr:from>
    <xdr:to>
      <xdr:col>8</xdr:col>
      <xdr:colOff>0</xdr:colOff>
      <xdr:row>45</xdr:row>
      <xdr:rowOff>152910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62C08A6-E698-4883-B332-9366CB49C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7830" y="6633210"/>
          <a:ext cx="2016000" cy="20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452520</xdr:colOff>
      <xdr:row>5</xdr:row>
      <xdr:rowOff>59235</xdr:rowOff>
    </xdr:from>
    <xdr:to>
      <xdr:col>0</xdr:col>
      <xdr:colOff>818130</xdr:colOff>
      <xdr:row>5</xdr:row>
      <xdr:rowOff>84075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6CFE4F49-6244-49A6-8D77-D62ADAA59EE5}"/>
                </a:ext>
              </a:extLst>
            </xdr14:cNvPr>
            <xdr14:cNvContentPartPr/>
          </xdr14:nvContentPartPr>
          <xdr14:nvPr macro=""/>
          <xdr14:xfrm>
            <a:off x="456330" y="979350"/>
            <a:ext cx="361800" cy="2865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1602000</xdr:colOff>
      <xdr:row>7</xdr:row>
      <xdr:rowOff>88080</xdr:rowOff>
    </xdr:from>
    <xdr:to>
      <xdr:col>0</xdr:col>
      <xdr:colOff>1944720</xdr:colOff>
      <xdr:row>7</xdr:row>
      <xdr:rowOff>87720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C5699ED4-0DDE-4C42-BA69-CA48B2082079}"/>
                </a:ext>
              </a:extLst>
            </xdr14:cNvPr>
            <xdr14:cNvContentPartPr/>
          </xdr14:nvContentPartPr>
          <xdr14:nvPr macro=""/>
          <xdr14:xfrm>
            <a:off x="1602000" y="1381575"/>
            <a:ext cx="342720" cy="1545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573480</xdr:colOff>
      <xdr:row>11</xdr:row>
      <xdr:rowOff>141420</xdr:rowOff>
    </xdr:from>
    <xdr:to>
      <xdr:col>0</xdr:col>
      <xdr:colOff>962640</xdr:colOff>
      <xdr:row>11</xdr:row>
      <xdr:rowOff>152940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25A6AD2F-937E-409C-8A81-34231A67C390}"/>
                </a:ext>
              </a:extLst>
            </xdr14:cNvPr>
            <xdr14:cNvContentPartPr/>
          </xdr14:nvContentPartPr>
          <xdr14:nvPr macro=""/>
          <xdr14:xfrm>
            <a:off x="569670" y="2162625"/>
            <a:ext cx="392970" cy="9615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1621080</xdr:colOff>
      <xdr:row>14</xdr:row>
      <xdr:rowOff>178455</xdr:rowOff>
    </xdr:from>
    <xdr:to>
      <xdr:col>0</xdr:col>
      <xdr:colOff>2056680</xdr:colOff>
      <xdr:row>15</xdr:row>
      <xdr:rowOff>19290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EBBE20F1-B5B8-4882-8B3D-0B6413422EF1}"/>
                </a:ext>
              </a:extLst>
            </xdr14:cNvPr>
            <xdr14:cNvContentPartPr/>
          </xdr14:nvContentPartPr>
          <xdr14:nvPr macro=""/>
          <xdr14:xfrm>
            <a:off x="1621080" y="2742585"/>
            <a:ext cx="435600" cy="1990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1362345</xdr:colOff>
      <xdr:row>6</xdr:row>
      <xdr:rowOff>162240</xdr:rowOff>
    </xdr:from>
    <xdr:to>
      <xdr:col>0</xdr:col>
      <xdr:colOff>1525275</xdr:colOff>
      <xdr:row>7</xdr:row>
      <xdr:rowOff>161880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AFBB8352-7E57-4318-A484-7DECE3C4F831}"/>
                </a:ext>
              </a:extLst>
            </xdr14:cNvPr>
            <xdr14:cNvContentPartPr/>
          </xdr14:nvContentPartPr>
          <xdr14:nvPr macro=""/>
          <xdr14:xfrm>
            <a:off x="1360440" y="1274760"/>
            <a:ext cx="164835" cy="18252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DEBE68BA-1D21-42BF-92A0-BEE0C7797EB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53705" y="1268003"/>
              <a:ext cx="176760" cy="2021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1429200</xdr:colOff>
      <xdr:row>14</xdr:row>
      <xdr:rowOff>37125</xdr:rowOff>
    </xdr:from>
    <xdr:to>
      <xdr:col>0</xdr:col>
      <xdr:colOff>1562910</xdr:colOff>
      <xdr:row>15</xdr:row>
      <xdr:rowOff>45975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20B03D06-9E02-41E6-AD28-47D3509D8022}"/>
                </a:ext>
              </a:extLst>
            </xdr14:cNvPr>
            <xdr14:cNvContentPartPr/>
          </xdr14:nvContentPartPr>
          <xdr14:nvPr macro=""/>
          <xdr14:xfrm>
            <a:off x="1429200" y="2599350"/>
            <a:ext cx="133710" cy="189825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AE19D76F-FC56-4FBB-9FAF-3DE239BD647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20560" y="2590345"/>
              <a:ext cx="155160" cy="2074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235800</xdr:colOff>
      <xdr:row>4</xdr:row>
      <xdr:rowOff>119250</xdr:rowOff>
    </xdr:from>
    <xdr:to>
      <xdr:col>0</xdr:col>
      <xdr:colOff>381960</xdr:colOff>
      <xdr:row>5</xdr:row>
      <xdr:rowOff>144765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4F484E86-B61C-411B-94B3-0FEFE078D43A}"/>
                </a:ext>
              </a:extLst>
            </xdr14:cNvPr>
            <xdr14:cNvContentPartPr/>
          </xdr14:nvContentPartPr>
          <xdr14:nvPr macro=""/>
          <xdr14:xfrm>
            <a:off x="237705" y="858390"/>
            <a:ext cx="144255" cy="21030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F0EC9B79-E149-45FF-A11D-76AFF5D6FBD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27160" y="853200"/>
              <a:ext cx="163800" cy="22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297360</xdr:colOff>
      <xdr:row>11</xdr:row>
      <xdr:rowOff>28020</xdr:rowOff>
    </xdr:from>
    <xdr:to>
      <xdr:col>0</xdr:col>
      <xdr:colOff>476640</xdr:colOff>
      <xdr:row>12</xdr:row>
      <xdr:rowOff>65715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1BBA22F8-FC38-4363-97C3-AE672E54B985}"/>
                </a:ext>
              </a:extLst>
            </xdr14:cNvPr>
            <xdr14:cNvContentPartPr/>
          </xdr14:nvContentPartPr>
          <xdr14:nvPr macro=""/>
          <xdr14:xfrm>
            <a:off x="295455" y="2049225"/>
            <a:ext cx="181185" cy="216765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4042A6BF-5CE9-4555-826B-A11C5A7D5D3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8360" y="2038680"/>
              <a:ext cx="196920" cy="2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484905</xdr:colOff>
      <xdr:row>5</xdr:row>
      <xdr:rowOff>17325</xdr:rowOff>
    </xdr:from>
    <xdr:to>
      <xdr:col>1</xdr:col>
      <xdr:colOff>846705</xdr:colOff>
      <xdr:row>5</xdr:row>
      <xdr:rowOff>45975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D37650C0-6669-4544-BA43-BEE58851666E}"/>
                </a:ext>
              </a:extLst>
            </xdr14:cNvPr>
            <xdr14:cNvContentPartPr/>
          </xdr14:nvContentPartPr>
          <xdr14:nvPr macro=""/>
          <xdr14:xfrm>
            <a:off x="2772810" y="941250"/>
            <a:ext cx="359895" cy="2865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26EF1DF4-BD0B-4288-A60A-81D122C8FDB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761914" y="933379"/>
              <a:ext cx="379422" cy="440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1630575</xdr:colOff>
      <xdr:row>7</xdr:row>
      <xdr:rowOff>48075</xdr:rowOff>
    </xdr:from>
    <xdr:to>
      <xdr:col>1</xdr:col>
      <xdr:colOff>1973295</xdr:colOff>
      <xdr:row>7</xdr:row>
      <xdr:rowOff>48435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B2DFAEC6-4BB0-4B81-B1AB-5570CD31C8A7}"/>
                </a:ext>
              </a:extLst>
            </xdr14:cNvPr>
            <xdr14:cNvContentPartPr/>
          </xdr14:nvContentPartPr>
          <xdr14:nvPr macro=""/>
          <xdr14:xfrm>
            <a:off x="3914670" y="1341570"/>
            <a:ext cx="344625" cy="2265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781D3149-5367-479D-8924-73144AF75CF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907584" y="1334475"/>
              <a:ext cx="360341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598245</xdr:colOff>
      <xdr:row>11</xdr:row>
      <xdr:rowOff>103320</xdr:rowOff>
    </xdr:from>
    <xdr:to>
      <xdr:col>1</xdr:col>
      <xdr:colOff>991215</xdr:colOff>
      <xdr:row>11</xdr:row>
      <xdr:rowOff>112935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89893EF9-371A-41BD-9137-5F6DA1DFC064}"/>
                </a:ext>
              </a:extLst>
            </xdr14:cNvPr>
            <xdr14:cNvContentPartPr/>
          </xdr14:nvContentPartPr>
          <xdr14:nvPr macro=""/>
          <xdr14:xfrm>
            <a:off x="2886150" y="2124525"/>
            <a:ext cx="391065" cy="771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D804C738-5C53-4F04-9373-BAA7C9680DF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875257" y="2113005"/>
              <a:ext cx="410587" cy="28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1649655</xdr:colOff>
      <xdr:row>14</xdr:row>
      <xdr:rowOff>144165</xdr:rowOff>
    </xdr:from>
    <xdr:to>
      <xdr:col>1</xdr:col>
      <xdr:colOff>2085255</xdr:colOff>
      <xdr:row>14</xdr:row>
      <xdr:rowOff>162165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E05C6786-3050-46FE-83D8-2BABE0852368}"/>
                </a:ext>
              </a:extLst>
            </xdr14:cNvPr>
            <xdr14:cNvContentPartPr/>
          </xdr14:nvContentPartPr>
          <xdr14:nvPr macro=""/>
          <xdr14:xfrm>
            <a:off x="3933750" y="2704485"/>
            <a:ext cx="437505" cy="19905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0AE3FCAC-A8C2-47CF-8A1C-DCD0C3CF06F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926721" y="2696607"/>
              <a:ext cx="453110" cy="37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1390920</xdr:colOff>
      <xdr:row>6</xdr:row>
      <xdr:rowOff>131760</xdr:rowOff>
    </xdr:from>
    <xdr:to>
      <xdr:col>1</xdr:col>
      <xdr:colOff>1551945</xdr:colOff>
      <xdr:row>7</xdr:row>
      <xdr:rowOff>135210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BF16589B-6EB1-4692-9A9E-DC98F0CF6CE5}"/>
                </a:ext>
              </a:extLst>
            </xdr14:cNvPr>
            <xdr14:cNvContentPartPr/>
          </xdr14:nvContentPartPr>
          <xdr14:nvPr macro=""/>
          <xdr14:xfrm>
            <a:off x="3676920" y="1246185"/>
            <a:ext cx="161025" cy="184425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31A8AD1A-B110-4E88-ADA7-899507EC8ACA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853" y="1237109"/>
              <a:ext cx="178796" cy="2022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1457775</xdr:colOff>
      <xdr:row>13</xdr:row>
      <xdr:rowOff>180000</xdr:rowOff>
    </xdr:from>
    <xdr:to>
      <xdr:col>1</xdr:col>
      <xdr:colOff>1591485</xdr:colOff>
      <xdr:row>15</xdr:row>
      <xdr:rowOff>7875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D9CA097D-D90C-4BA8-B039-2266E96F0C87}"/>
                </a:ext>
              </a:extLst>
            </xdr14:cNvPr>
            <xdr14:cNvContentPartPr/>
          </xdr14:nvContentPartPr>
          <xdr14:nvPr macro=""/>
          <xdr14:xfrm>
            <a:off x="3741870" y="2563155"/>
            <a:ext cx="135615" cy="18792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C6FA4DDC-F1E4-4F74-9B54-2B293678068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735001" y="2552245"/>
              <a:ext cx="150906" cy="2074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268185</xdr:colOff>
      <xdr:row>4</xdr:row>
      <xdr:rowOff>77340</xdr:rowOff>
    </xdr:from>
    <xdr:to>
      <xdr:col>1</xdr:col>
      <xdr:colOff>408630</xdr:colOff>
      <xdr:row>5</xdr:row>
      <xdr:rowOff>106665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366E2A0C-767B-4DC7-B7AF-DCB45332A91F}"/>
                </a:ext>
              </a:extLst>
            </xdr14:cNvPr>
            <xdr14:cNvContentPartPr/>
          </xdr14:nvContentPartPr>
          <xdr14:nvPr macro=""/>
          <xdr14:xfrm>
            <a:off x="2554185" y="820290"/>
            <a:ext cx="140445" cy="21030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C73CE22A-63E0-4E21-AFC5-F214492843A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545228" y="811225"/>
              <a:ext cx="158001" cy="2280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314505</xdr:colOff>
      <xdr:row>10</xdr:row>
      <xdr:rowOff>170895</xdr:rowOff>
    </xdr:from>
    <xdr:to>
      <xdr:col>1</xdr:col>
      <xdr:colOff>493785</xdr:colOff>
      <xdr:row>12</xdr:row>
      <xdr:rowOff>29520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8E0ACA08-445E-416D-8194-430EC584C408}"/>
                </a:ext>
              </a:extLst>
            </xdr14:cNvPr>
            <xdr14:cNvContentPartPr/>
          </xdr14:nvContentPartPr>
          <xdr14:nvPr macro=""/>
          <xdr14:xfrm>
            <a:off x="2598600" y="2009220"/>
            <a:ext cx="181185" cy="220575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12188D8A-3F2F-4A53-AFFC-FD6CE562530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591594" y="2000060"/>
              <a:ext cx="196745" cy="238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725400</xdr:colOff>
      <xdr:row>5</xdr:row>
      <xdr:rowOff>51315</xdr:rowOff>
    </xdr:from>
    <xdr:to>
      <xdr:col>1</xdr:col>
      <xdr:colOff>734970</xdr:colOff>
      <xdr:row>5</xdr:row>
      <xdr:rowOff>59025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A822A350-1E34-43B6-BD29-50FB60FCE68D}"/>
                </a:ext>
              </a:extLst>
            </xdr14:cNvPr>
            <xdr14:cNvContentPartPr/>
          </xdr14:nvContentPartPr>
          <xdr14:nvPr macro=""/>
          <xdr14:xfrm>
            <a:off x="3011400" y="973335"/>
            <a:ext cx="9570" cy="9615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DBD75126-AFB2-4D7A-A9B0-9E835622E120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002760" y="966240"/>
              <a:ext cx="2340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466275</xdr:colOff>
      <xdr:row>5</xdr:row>
      <xdr:rowOff>18090</xdr:rowOff>
    </xdr:from>
    <xdr:to>
      <xdr:col>2</xdr:col>
      <xdr:colOff>829980</xdr:colOff>
      <xdr:row>5</xdr:row>
      <xdr:rowOff>46740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FC137BB6-1DFC-49D7-8589-9B4A6DFD3869}"/>
                </a:ext>
              </a:extLst>
            </xdr14:cNvPr>
            <xdr14:cNvContentPartPr/>
          </xdr14:nvContentPartPr>
          <xdr14:nvPr macro=""/>
          <xdr14:xfrm>
            <a:off x="5040180" y="942015"/>
            <a:ext cx="361800" cy="2865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2ED9C7CF-7DF3-449A-84FB-D5CD593D674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029237" y="934144"/>
              <a:ext cx="381420" cy="440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1608135</xdr:colOff>
      <xdr:row>7</xdr:row>
      <xdr:rowOff>46935</xdr:rowOff>
    </xdr:from>
    <xdr:to>
      <xdr:col>2</xdr:col>
      <xdr:colOff>1952760</xdr:colOff>
      <xdr:row>7</xdr:row>
      <xdr:rowOff>50385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3FA6BEC0-35BA-4004-8540-6037F176F5B1}"/>
                </a:ext>
              </a:extLst>
            </xdr14:cNvPr>
            <xdr14:cNvContentPartPr/>
          </xdr14:nvContentPartPr>
          <xdr14:nvPr macro=""/>
          <xdr14:xfrm>
            <a:off x="6182040" y="1344240"/>
            <a:ext cx="342720" cy="1545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93BEC3A9-683E-49E2-8A3E-852715EBF41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171094" y="1333335"/>
              <a:ext cx="362344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579615</xdr:colOff>
      <xdr:row>11</xdr:row>
      <xdr:rowOff>104085</xdr:rowOff>
    </xdr:from>
    <xdr:to>
      <xdr:col>2</xdr:col>
      <xdr:colOff>972585</xdr:colOff>
      <xdr:row>11</xdr:row>
      <xdr:rowOff>113700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0C01F59C-28EB-449E-A191-3515C6BFA1C2}"/>
                </a:ext>
              </a:extLst>
            </xdr14:cNvPr>
            <xdr14:cNvContentPartPr/>
          </xdr14:nvContentPartPr>
          <xdr14:nvPr macro=""/>
          <xdr14:xfrm>
            <a:off x="5153520" y="2125290"/>
            <a:ext cx="391065" cy="771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1F97AE72-B7C6-4FA5-81BE-85CEDE25CF4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142627" y="2113770"/>
              <a:ext cx="410587" cy="28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1627215</xdr:colOff>
      <xdr:row>14</xdr:row>
      <xdr:rowOff>141120</xdr:rowOff>
    </xdr:from>
    <xdr:to>
      <xdr:col>2</xdr:col>
      <xdr:colOff>2059005</xdr:colOff>
      <xdr:row>14</xdr:row>
      <xdr:rowOff>161025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1151866F-3C1D-4971-A873-8B4C19405760}"/>
                </a:ext>
              </a:extLst>
            </xdr14:cNvPr>
            <xdr14:cNvContentPartPr/>
          </xdr14:nvContentPartPr>
          <xdr14:nvPr macro=""/>
          <xdr14:xfrm>
            <a:off x="6201120" y="2705250"/>
            <a:ext cx="429885" cy="1800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2A587801-1E2D-4936-A7BF-0B796A6E698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190360" y="2692527"/>
              <a:ext cx="449147" cy="411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1370385</xdr:colOff>
      <xdr:row>6</xdr:row>
      <xdr:rowOff>134430</xdr:rowOff>
    </xdr:from>
    <xdr:to>
      <xdr:col>2</xdr:col>
      <xdr:colOff>1533315</xdr:colOff>
      <xdr:row>7</xdr:row>
      <xdr:rowOff>134070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4219A52B-AB60-43E7-AB20-9B1C3C5EA998}"/>
                </a:ext>
              </a:extLst>
            </xdr14:cNvPr>
            <xdr14:cNvContentPartPr/>
          </xdr14:nvContentPartPr>
          <xdr14:nvPr macro=""/>
          <xdr14:xfrm>
            <a:off x="5942385" y="1248855"/>
            <a:ext cx="162930" cy="180615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FA344AD8-9AC6-4682-A77A-17FF6409A87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933211" y="1239966"/>
              <a:ext cx="180911" cy="1980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1439145</xdr:colOff>
      <xdr:row>14</xdr:row>
      <xdr:rowOff>1695</xdr:rowOff>
    </xdr:from>
    <xdr:to>
      <xdr:col>2</xdr:col>
      <xdr:colOff>1570950</xdr:colOff>
      <xdr:row>15</xdr:row>
      <xdr:rowOff>8640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BE79481C-391E-4BA1-B1B8-A1004BBDAC94}"/>
                </a:ext>
              </a:extLst>
            </xdr14:cNvPr>
            <xdr14:cNvContentPartPr/>
          </xdr14:nvContentPartPr>
          <xdr14:nvPr macro=""/>
          <xdr14:xfrm>
            <a:off x="6009240" y="2563920"/>
            <a:ext cx="133710" cy="18792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48866E48-50B7-4A2A-AC40-7FFD189FBCC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002496" y="2555005"/>
              <a:ext cx="148756" cy="205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247650</xdr:colOff>
      <xdr:row>4</xdr:row>
      <xdr:rowOff>76200</xdr:rowOff>
    </xdr:from>
    <xdr:to>
      <xdr:col>2</xdr:col>
      <xdr:colOff>390000</xdr:colOff>
      <xdr:row>5</xdr:row>
      <xdr:rowOff>103620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5C854B51-E9E0-4671-8908-16431D3A4204}"/>
                </a:ext>
              </a:extLst>
            </xdr14:cNvPr>
            <xdr14:cNvContentPartPr/>
          </xdr14:nvContentPartPr>
          <xdr14:nvPr macro=""/>
          <xdr14:xfrm>
            <a:off x="4819650" y="819150"/>
            <a:ext cx="142350" cy="208395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1AEA19CA-90F7-439C-8BCC-67669B15828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810572" y="810167"/>
              <a:ext cx="160144" cy="2260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295875</xdr:colOff>
      <xdr:row>10</xdr:row>
      <xdr:rowOff>169755</xdr:rowOff>
    </xdr:from>
    <xdr:to>
      <xdr:col>2</xdr:col>
      <xdr:colOff>475155</xdr:colOff>
      <xdr:row>12</xdr:row>
      <xdr:rowOff>28380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8FC078FD-61F8-468D-8E03-168544D4C618}"/>
                </a:ext>
              </a:extLst>
            </xdr14:cNvPr>
            <xdr14:cNvContentPartPr/>
          </xdr14:nvContentPartPr>
          <xdr14:nvPr macro=""/>
          <xdr14:xfrm>
            <a:off x="4865970" y="2008080"/>
            <a:ext cx="181185" cy="220575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6E51E506-E8DE-47A6-997B-D164BF27B80D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858964" y="1998920"/>
              <a:ext cx="196745" cy="238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704865</xdr:colOff>
      <xdr:row>5</xdr:row>
      <xdr:rowOff>46365</xdr:rowOff>
    </xdr:from>
    <xdr:to>
      <xdr:col>2</xdr:col>
      <xdr:colOff>712530</xdr:colOff>
      <xdr:row>5</xdr:row>
      <xdr:rowOff>55980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3E3DE51F-C5D8-460B-BA79-CA9ECCA671A8}"/>
                </a:ext>
              </a:extLst>
            </xdr14:cNvPr>
            <xdr14:cNvContentPartPr/>
          </xdr14:nvContentPartPr>
          <xdr14:nvPr macro=""/>
          <xdr14:xfrm>
            <a:off x="5276865" y="972195"/>
            <a:ext cx="7665" cy="7710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6CE83E23-CA52-4B30-A537-5BEC0CE8369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265367" y="962778"/>
              <a:ext cx="31139" cy="243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916200</xdr:colOff>
      <xdr:row>7</xdr:row>
      <xdr:rowOff>114870</xdr:rowOff>
    </xdr:from>
    <xdr:to>
      <xdr:col>0</xdr:col>
      <xdr:colOff>1896945</xdr:colOff>
      <xdr:row>14</xdr:row>
      <xdr:rowOff>134430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D34FA3F1-17CE-4C9A-9BBB-A06EE147FE10}"/>
                </a:ext>
              </a:extLst>
            </xdr14:cNvPr>
            <xdr14:cNvContentPartPr/>
          </xdr14:nvContentPartPr>
          <xdr14:nvPr macro=""/>
          <xdr14:xfrm>
            <a:off x="916200" y="1410270"/>
            <a:ext cx="980745" cy="1286385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1C5C424F-3433-4DDD-971F-B4AEDF4539A1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07540" y="1401656"/>
              <a:ext cx="998426" cy="13039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648570</xdr:colOff>
      <xdr:row>5</xdr:row>
      <xdr:rowOff>74565</xdr:rowOff>
    </xdr:from>
    <xdr:to>
      <xdr:col>1</xdr:col>
      <xdr:colOff>1818870</xdr:colOff>
      <xdr:row>14</xdr:row>
      <xdr:rowOff>83985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9E0278E7-9F9B-47F3-82B3-F5551CD4E0CA}"/>
                </a:ext>
              </a:extLst>
            </xdr14:cNvPr>
            <xdr14:cNvContentPartPr/>
          </xdr14:nvContentPartPr>
          <xdr14:nvPr macro=""/>
          <xdr14:xfrm>
            <a:off x="2934570" y="998490"/>
            <a:ext cx="1170300" cy="1638195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995BD6E9-6039-418E-9388-511A369D784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925941" y="989522"/>
              <a:ext cx="1187917" cy="16557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219705</xdr:colOff>
      <xdr:row>5</xdr:row>
      <xdr:rowOff>93435</xdr:rowOff>
    </xdr:from>
    <xdr:to>
      <xdr:col>3</xdr:col>
      <xdr:colOff>725610</xdr:colOff>
      <xdr:row>7</xdr:row>
      <xdr:rowOff>161175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03D73241-B569-4408-BE66-87D525B68E4E}"/>
                </a:ext>
              </a:extLst>
            </xdr14:cNvPr>
            <xdr14:cNvContentPartPr/>
          </xdr14:nvContentPartPr>
          <xdr14:nvPr macro=""/>
          <xdr14:xfrm>
            <a:off x="7075800" y="1017360"/>
            <a:ext cx="507810" cy="42969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DE6CB49E-04BA-4F80-B4FD-425DF5CE155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068573" y="1008325"/>
              <a:ext cx="523803" cy="4473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277095</xdr:colOff>
      <xdr:row>12</xdr:row>
      <xdr:rowOff>74925</xdr:rowOff>
    </xdr:from>
    <xdr:to>
      <xdr:col>3</xdr:col>
      <xdr:colOff>810105</xdr:colOff>
      <xdr:row>14</xdr:row>
      <xdr:rowOff>122655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52DDE170-3785-46C5-A18D-194D6C051630}"/>
                </a:ext>
              </a:extLst>
            </xdr14:cNvPr>
            <xdr14:cNvContentPartPr/>
          </xdr14:nvContentPartPr>
          <xdr14:nvPr macro=""/>
          <xdr14:xfrm>
            <a:off x="7133190" y="2275200"/>
            <a:ext cx="534915" cy="40968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40DF74E4-0B7A-452D-8DA7-709D46C4686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126096" y="2266558"/>
              <a:ext cx="552554" cy="4292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361800</xdr:colOff>
      <xdr:row>22</xdr:row>
      <xdr:rowOff>72405</xdr:rowOff>
    </xdr:from>
    <xdr:to>
      <xdr:col>0</xdr:col>
      <xdr:colOff>666930</xdr:colOff>
      <xdr:row>22</xdr:row>
      <xdr:rowOff>106500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C8CD468F-BC53-4C75-9CB5-2849F5DF7B34}"/>
                </a:ext>
              </a:extLst>
            </xdr14:cNvPr>
            <xdr14:cNvContentPartPr/>
          </xdr14:nvContentPartPr>
          <xdr14:nvPr macro=""/>
          <xdr14:xfrm>
            <a:off x="361800" y="4124340"/>
            <a:ext cx="305130" cy="30285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F749A533-39A7-4DB3-9F0D-C789315308D0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52800" y="4092840"/>
              <a:ext cx="31896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426240</xdr:colOff>
      <xdr:row>23</xdr:row>
      <xdr:rowOff>150630</xdr:rowOff>
    </xdr:from>
    <xdr:to>
      <xdr:col>0</xdr:col>
      <xdr:colOff>715215</xdr:colOff>
      <xdr:row>24</xdr:row>
      <xdr:rowOff>1485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0AAF716D-FC58-4E5C-BA1C-F755A575E7F4}"/>
                </a:ext>
              </a:extLst>
            </xdr14:cNvPr>
            <xdr14:cNvContentPartPr/>
          </xdr14:nvContentPartPr>
          <xdr14:nvPr macro=""/>
          <xdr14:xfrm>
            <a:off x="428145" y="4379730"/>
            <a:ext cx="287070" cy="3183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9F656B31-E042-4E87-87FB-0B55D928A4D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17240" y="4351680"/>
              <a:ext cx="30852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115710</xdr:colOff>
      <xdr:row>24</xdr:row>
      <xdr:rowOff>116385</xdr:rowOff>
    </xdr:from>
    <xdr:to>
      <xdr:col>0</xdr:col>
      <xdr:colOff>277815</xdr:colOff>
      <xdr:row>24</xdr:row>
      <xdr:rowOff>143130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4A982A63-2B99-4D45-A7ED-F3B0E09F68DC}"/>
                </a:ext>
              </a:extLst>
            </xdr14:cNvPr>
            <xdr14:cNvContentPartPr/>
          </xdr14:nvContentPartPr>
          <xdr14:nvPr macro=""/>
          <xdr14:xfrm>
            <a:off x="115710" y="4522650"/>
            <a:ext cx="162105" cy="30555"/>
          </xdr14:xfrm>
        </xdr:contentPart>
      </mc:Choice>
      <mc:Fallback xmlns="">
        <xdr:pic>
          <xdr:nvPicPr>
            <xdr:cNvPr id="199" name="Ink 198">
              <a:extLst>
                <a:ext uri="{FF2B5EF4-FFF2-40B4-BE49-F238E27FC236}">
                  <a16:creationId xmlns:a16="http://schemas.microsoft.com/office/drawing/2014/main" id="{2A9DE678-B881-4709-910E-8B6051BA4242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06608" y="4496764"/>
              <a:ext cx="178040" cy="465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123375</xdr:colOff>
      <xdr:row>23</xdr:row>
      <xdr:rowOff>84495</xdr:rowOff>
    </xdr:from>
    <xdr:to>
      <xdr:col>0</xdr:col>
      <xdr:colOff>191730</xdr:colOff>
      <xdr:row>24</xdr:row>
      <xdr:rowOff>134325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B8CBBC9C-0A00-4178-B923-FC4D528FF0F8}"/>
                </a:ext>
              </a:extLst>
            </xdr14:cNvPr>
            <xdr14:cNvContentPartPr/>
          </xdr14:nvContentPartPr>
          <xdr14:nvPr macro=""/>
          <xdr14:xfrm>
            <a:off x="125280" y="4315500"/>
            <a:ext cx="66450" cy="228900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45AED1CA-29D3-42C3-8D71-F43700CB8F53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14381" y="4285890"/>
              <a:ext cx="85983" cy="2484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105840</xdr:colOff>
      <xdr:row>21</xdr:row>
      <xdr:rowOff>134580</xdr:rowOff>
    </xdr:from>
    <xdr:to>
      <xdr:col>0</xdr:col>
      <xdr:colOff>294945</xdr:colOff>
      <xdr:row>22</xdr:row>
      <xdr:rowOff>153195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5B9FD363-FD06-49C6-9114-B94CB5406029}"/>
                </a:ext>
              </a:extLst>
            </xdr14:cNvPr>
            <xdr14:cNvContentPartPr/>
          </xdr14:nvContentPartPr>
          <xdr14:nvPr macro=""/>
          <xdr14:xfrm>
            <a:off x="103935" y="4001730"/>
            <a:ext cx="191010" cy="199590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316E0D03-1592-4724-9506-060BF33D4908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97200" y="3973680"/>
              <a:ext cx="204840" cy="22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1506090</xdr:colOff>
      <xdr:row>22</xdr:row>
      <xdr:rowOff>67470</xdr:rowOff>
    </xdr:from>
    <xdr:to>
      <xdr:col>0</xdr:col>
      <xdr:colOff>2182065</xdr:colOff>
      <xdr:row>28</xdr:row>
      <xdr:rowOff>39450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8C2F4150-A54E-4D61-A26D-4B83EFBD3332}"/>
                </a:ext>
              </a:extLst>
            </xdr14:cNvPr>
            <xdr14:cNvContentPartPr/>
          </xdr14:nvContentPartPr>
          <xdr14:nvPr macro=""/>
          <xdr14:xfrm>
            <a:off x="1506090" y="4113690"/>
            <a:ext cx="675975" cy="1059735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B72D01A4-5E5C-4DC7-87B4-53D79A498A4E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497141" y="4087547"/>
              <a:ext cx="691611" cy="10754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476940</xdr:colOff>
      <xdr:row>22</xdr:row>
      <xdr:rowOff>48315</xdr:rowOff>
    </xdr:from>
    <xdr:to>
      <xdr:col>1</xdr:col>
      <xdr:colOff>780165</xdr:colOff>
      <xdr:row>22</xdr:row>
      <xdr:rowOff>76695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32307F30-7D16-49AD-9068-9D189C63A900}"/>
                </a:ext>
              </a:extLst>
            </xdr14:cNvPr>
            <xdr14:cNvContentPartPr/>
          </xdr14:nvContentPartPr>
          <xdr14:nvPr macro=""/>
          <xdr14:xfrm>
            <a:off x="2762940" y="4094535"/>
            <a:ext cx="303225" cy="30285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A442147A-E727-42FB-9F6D-83ABD6D14E7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753883" y="4070579"/>
              <a:ext cx="320977" cy="42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543285</xdr:colOff>
      <xdr:row>23</xdr:row>
      <xdr:rowOff>124635</xdr:rowOff>
    </xdr:from>
    <xdr:to>
      <xdr:col>1</xdr:col>
      <xdr:colOff>828450</xdr:colOff>
      <xdr:row>23</xdr:row>
      <xdr:rowOff>162180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5F9D5615-D683-4D69-BF05-BB380FF872E7}"/>
                </a:ext>
              </a:extLst>
            </xdr14:cNvPr>
            <xdr14:cNvContentPartPr/>
          </xdr14:nvContentPartPr>
          <xdr14:nvPr macro=""/>
          <xdr14:xfrm>
            <a:off x="2827380" y="4351830"/>
            <a:ext cx="287070" cy="3945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1AA456D7-285C-4557-A1AD-597CF4C26E22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820403" y="4325685"/>
              <a:ext cx="304479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227040</xdr:colOff>
      <xdr:row>24</xdr:row>
      <xdr:rowOff>84675</xdr:rowOff>
    </xdr:from>
    <xdr:to>
      <xdr:col>1</xdr:col>
      <xdr:colOff>389145</xdr:colOff>
      <xdr:row>24</xdr:row>
      <xdr:rowOff>115230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9DD5C46D-0412-4F47-B31C-4C1FCC487216}"/>
                </a:ext>
              </a:extLst>
            </xdr14:cNvPr>
            <xdr14:cNvContentPartPr/>
          </xdr14:nvContentPartPr>
          <xdr14:nvPr macro=""/>
          <xdr14:xfrm>
            <a:off x="2513040" y="4496655"/>
            <a:ext cx="162105" cy="2865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5134C532-E866-4138-87DE-D8D08D86F4F1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503721" y="4462605"/>
              <a:ext cx="182275" cy="572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236610</xdr:colOff>
      <xdr:row>23</xdr:row>
      <xdr:rowOff>58500</xdr:rowOff>
    </xdr:from>
    <xdr:to>
      <xdr:col>1</xdr:col>
      <xdr:colOff>303060</xdr:colOff>
      <xdr:row>24</xdr:row>
      <xdr:rowOff>106425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9FB05D3A-1821-4F03-9367-783743B23D81}"/>
                </a:ext>
              </a:extLst>
            </xdr14:cNvPr>
            <xdr14:cNvContentPartPr/>
          </xdr14:nvContentPartPr>
          <xdr14:nvPr macro=""/>
          <xdr14:xfrm>
            <a:off x="2524515" y="4287600"/>
            <a:ext cx="64545" cy="228900"/>
          </xdr14:xfrm>
        </xdr:contentPart>
      </mc:Choice>
      <mc:Fallback xmlns=""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8B2E22FA-5B4A-4A37-B77C-BE33295C235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513867" y="4260038"/>
              <a:ext cx="83587" cy="2443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219075</xdr:colOff>
      <xdr:row>21</xdr:row>
      <xdr:rowOff>104775</xdr:rowOff>
    </xdr:from>
    <xdr:to>
      <xdr:col>1</xdr:col>
      <xdr:colOff>408180</xdr:colOff>
      <xdr:row>22</xdr:row>
      <xdr:rowOff>125295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DE6FE747-69FF-4973-9E06-7E5E16C639B5}"/>
                </a:ext>
              </a:extLst>
            </xdr14:cNvPr>
            <xdr14:cNvContentPartPr/>
          </xdr14:nvContentPartPr>
          <xdr14:nvPr macro=""/>
          <xdr14:xfrm>
            <a:off x="2503170" y="3970020"/>
            <a:ext cx="191010" cy="203400"/>
          </xdr14:xfrm>
        </xdr:contentPart>
      </mc:Choice>
      <mc:Fallback xmlns=""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CEE49C35-30F4-44F4-AC67-308CF45C7224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496259" y="3944044"/>
              <a:ext cx="209009" cy="2169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1617420</xdr:colOff>
      <xdr:row>22</xdr:row>
      <xdr:rowOff>37665</xdr:rowOff>
    </xdr:from>
    <xdr:to>
      <xdr:col>2</xdr:col>
      <xdr:colOff>11205</xdr:colOff>
      <xdr:row>28</xdr:row>
      <xdr:rowOff>9645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FCA2DECB-99DC-4453-B523-8D0F242E2BF0}"/>
                </a:ext>
              </a:extLst>
            </xdr14:cNvPr>
            <xdr14:cNvContentPartPr/>
          </xdr14:nvContentPartPr>
          <xdr14:nvPr macro=""/>
          <xdr14:xfrm>
            <a:off x="3903420" y="4085790"/>
            <a:ext cx="679785" cy="1057830"/>
          </xdr14:xfrm>
        </xdr:contentPart>
      </mc:Choice>
      <mc:Fallback xmlns=""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21BE23B4-DC8D-479E-97F3-51BC755EEF92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894420" y="4057758"/>
              <a:ext cx="695520" cy="10735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754200</xdr:colOff>
      <xdr:row>23</xdr:row>
      <xdr:rowOff>154080</xdr:rowOff>
    </xdr:from>
    <xdr:to>
      <xdr:col>0</xdr:col>
      <xdr:colOff>877470</xdr:colOff>
      <xdr:row>24</xdr:row>
      <xdr:rowOff>74475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AABAB88D-AC8A-4738-9B28-5EEF869068DE}"/>
                </a:ext>
              </a:extLst>
            </xdr14:cNvPr>
            <xdr14:cNvContentPartPr/>
          </xdr14:nvContentPartPr>
          <xdr14:nvPr macro=""/>
          <xdr14:xfrm>
            <a:off x="752295" y="4383180"/>
            <a:ext cx="125175" cy="10137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A34D3A81-0406-423F-92AA-9DCB213CD7A2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745704" y="4355159"/>
              <a:ext cx="144425" cy="1158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665640</xdr:colOff>
      <xdr:row>22</xdr:row>
      <xdr:rowOff>1590</xdr:rowOff>
    </xdr:from>
    <xdr:to>
      <xdr:col>0</xdr:col>
      <xdr:colOff>1610640</xdr:colOff>
      <xdr:row>27</xdr:row>
      <xdr:rowOff>96900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33DCD6F6-D8F5-4A9F-981B-76FCBDF47F4B}"/>
                </a:ext>
              </a:extLst>
            </xdr14:cNvPr>
            <xdr14:cNvContentPartPr/>
          </xdr14:nvContentPartPr>
          <xdr14:nvPr macro=""/>
          <xdr14:xfrm>
            <a:off x="665640" y="4049715"/>
            <a:ext cx="945000" cy="1000185"/>
          </xdr14:xfrm>
        </xdr:contentPart>
      </mc:Choice>
      <mc:Fallback xmlns=""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C54BC142-2BAF-44F4-B1C1-8678170DB27B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57017" y="4021562"/>
              <a:ext cx="960699" cy="10180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265545</xdr:colOff>
      <xdr:row>20</xdr:row>
      <xdr:rowOff>162915</xdr:rowOff>
    </xdr:from>
    <xdr:to>
      <xdr:col>3</xdr:col>
      <xdr:colOff>781785</xdr:colOff>
      <xdr:row>22</xdr:row>
      <xdr:rowOff>154125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C1DD9C8F-8EE2-44D1-8DE4-2643A41A5992}"/>
                </a:ext>
              </a:extLst>
            </xdr14:cNvPr>
            <xdr14:cNvContentPartPr/>
          </xdr14:nvContentPartPr>
          <xdr14:nvPr macro=""/>
          <xdr14:xfrm>
            <a:off x="7123545" y="3847185"/>
            <a:ext cx="516240" cy="355065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372B4A90-014D-4816-A3A1-DD68438B70C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114777" y="3840352"/>
              <a:ext cx="534142" cy="3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246465</xdr:colOff>
      <xdr:row>23</xdr:row>
      <xdr:rowOff>123885</xdr:rowOff>
    </xdr:from>
    <xdr:to>
      <xdr:col>3</xdr:col>
      <xdr:colOff>779880</xdr:colOff>
      <xdr:row>25</xdr:row>
      <xdr:rowOff>143280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1516CAA9-264B-4F0F-B948-BD3E7FECC85E}"/>
                </a:ext>
              </a:extLst>
            </xdr14:cNvPr>
            <xdr14:cNvContentPartPr/>
          </xdr14:nvContentPartPr>
          <xdr14:nvPr macro=""/>
          <xdr14:xfrm>
            <a:off x="7104465" y="4351080"/>
            <a:ext cx="533415" cy="383250"/>
          </xdr14:xfrm>
        </xdr:contentPart>
      </mc:Choice>
      <mc:Fallback xmlns=""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18F0BA5C-1CED-480B-9E4A-C5E83AE8C453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095399" y="4344434"/>
              <a:ext cx="551183" cy="3968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615600</xdr:colOff>
      <xdr:row>5</xdr:row>
      <xdr:rowOff>90090</xdr:rowOff>
    </xdr:from>
    <xdr:to>
      <xdr:col>2</xdr:col>
      <xdr:colOff>829650</xdr:colOff>
      <xdr:row>11</xdr:row>
      <xdr:rowOff>47565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C32624B3-D68F-48ED-825B-88F1B7F3BEC6}"/>
                </a:ext>
              </a:extLst>
            </xdr14:cNvPr>
            <xdr14:cNvContentPartPr/>
          </xdr14:nvContentPartPr>
          <xdr14:nvPr macro=""/>
          <xdr14:xfrm>
            <a:off x="5189505" y="1017825"/>
            <a:ext cx="212145" cy="1039515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144F695-128E-420B-8394-A67482886F7A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178615" y="1007280"/>
              <a:ext cx="227850" cy="106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1759320</xdr:colOff>
      <xdr:row>7</xdr:row>
      <xdr:rowOff>98160</xdr:rowOff>
    </xdr:from>
    <xdr:to>
      <xdr:col>2</xdr:col>
      <xdr:colOff>1895760</xdr:colOff>
      <xdr:row>14</xdr:row>
      <xdr:rowOff>103920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E096769C-CB2E-4E29-A8EC-18A379C59724}"/>
                </a:ext>
              </a:extLst>
            </xdr14:cNvPr>
            <xdr14:cNvContentPartPr/>
          </xdr14:nvContentPartPr>
          <xdr14:nvPr macro=""/>
          <xdr14:xfrm>
            <a:off x="6333225" y="1389750"/>
            <a:ext cx="134535" cy="1276395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EA299D63-A47F-4B66-A247-8DD2F2667377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6322320" y="1384560"/>
              <a:ext cx="154080" cy="13035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452520</xdr:colOff>
      <xdr:row>5</xdr:row>
      <xdr:rowOff>59235</xdr:rowOff>
    </xdr:from>
    <xdr:ext cx="365610" cy="24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3A24948B-449E-4518-AB22-5EBE54590514}"/>
                </a:ext>
              </a:extLst>
            </xdr14:cNvPr>
            <xdr14:cNvContentPartPr/>
          </xdr14:nvContentPartPr>
          <xdr14:nvPr macro=""/>
          <xdr14:xfrm>
            <a:off x="456330" y="10656750"/>
            <a:ext cx="365610" cy="248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1602000</xdr:colOff>
      <xdr:row>7</xdr:row>
      <xdr:rowOff>88080</xdr:rowOff>
    </xdr:from>
    <xdr:ext cx="342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ED717D0B-AE46-42A3-A2FD-243E8A3F6A85}"/>
                </a:ext>
              </a:extLst>
            </xdr14:cNvPr>
            <xdr14:cNvContentPartPr/>
          </xdr14:nvContentPartPr>
          <xdr14:nvPr macro=""/>
          <xdr14:xfrm>
            <a:off x="1602000" y="11049450"/>
            <a:ext cx="342720" cy="3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573480</xdr:colOff>
      <xdr:row>11</xdr:row>
      <xdr:rowOff>141420</xdr:rowOff>
    </xdr:from>
    <xdr:ext cx="389160" cy="11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532D28C9-62BB-4078-B017-F5D84A266472}"/>
                </a:ext>
              </a:extLst>
            </xdr14:cNvPr>
            <xdr14:cNvContentPartPr/>
          </xdr14:nvContentPartPr>
          <xdr14:nvPr macro=""/>
          <xdr14:xfrm>
            <a:off x="569670" y="11830500"/>
            <a:ext cx="389160" cy="11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1621080</xdr:colOff>
      <xdr:row>14</xdr:row>
      <xdr:rowOff>178455</xdr:rowOff>
    </xdr:from>
    <xdr:ext cx="435600" cy="237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FDA5123D-2939-4141-9337-C3E7A2F7DC75}"/>
                </a:ext>
              </a:extLst>
            </xdr14:cNvPr>
            <xdr14:cNvContentPartPr/>
          </xdr14:nvContentPartPr>
          <xdr14:nvPr macro=""/>
          <xdr14:xfrm>
            <a:off x="1621080" y="12410460"/>
            <a:ext cx="435600" cy="2371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219705</xdr:colOff>
      <xdr:row>5</xdr:row>
      <xdr:rowOff>93435</xdr:rowOff>
    </xdr:from>
    <xdr:ext cx="505905" cy="4277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7234CAE3-19F8-420F-AD5E-C849C98D073F}"/>
                </a:ext>
              </a:extLst>
            </xdr14:cNvPr>
            <xdr14:cNvContentPartPr/>
          </xdr14:nvContentPartPr>
          <xdr14:nvPr macro=""/>
          <xdr14:xfrm>
            <a:off x="7075800" y="10694760"/>
            <a:ext cx="505905" cy="427785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DE6CB49E-04BA-4F80-B4FD-425DF5CE155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068573" y="1008325"/>
              <a:ext cx="523803" cy="447398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277095</xdr:colOff>
      <xdr:row>12</xdr:row>
      <xdr:rowOff>74925</xdr:rowOff>
    </xdr:from>
    <xdr:ext cx="533010" cy="41349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EF14F8C8-A4BB-407D-821A-A72946FD1467}"/>
                </a:ext>
              </a:extLst>
            </xdr14:cNvPr>
            <xdr14:cNvContentPartPr/>
          </xdr14:nvContentPartPr>
          <xdr14:nvPr macro=""/>
          <xdr14:xfrm>
            <a:off x="7133190" y="11943075"/>
            <a:ext cx="533010" cy="41349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40DF74E4-0B7A-452D-8DA7-709D46C4686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126096" y="2266558"/>
              <a:ext cx="552554" cy="42923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361800</xdr:colOff>
      <xdr:row>22</xdr:row>
      <xdr:rowOff>72405</xdr:rowOff>
    </xdr:from>
    <xdr:ext cx="305130" cy="340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D20D7C82-D304-497C-8ADB-103152186940}"/>
                </a:ext>
              </a:extLst>
            </xdr14:cNvPr>
            <xdr14:cNvContentPartPr/>
          </xdr14:nvContentPartPr>
          <xdr14:nvPr macro=""/>
          <xdr14:xfrm>
            <a:off x="361800" y="13792215"/>
            <a:ext cx="305130" cy="34095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F749A533-39A7-4DB3-9F0D-C789315308D0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52800" y="4092840"/>
              <a:ext cx="318960" cy="53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426240</xdr:colOff>
      <xdr:row>23</xdr:row>
      <xdr:rowOff>150630</xdr:rowOff>
    </xdr:from>
    <xdr:ext cx="288975" cy="3373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21B29A3A-4F79-42A4-A607-D36B1C598D6A}"/>
                </a:ext>
              </a:extLst>
            </xdr14:cNvPr>
            <xdr14:cNvContentPartPr/>
          </xdr14:nvContentPartPr>
          <xdr14:nvPr macro=""/>
          <xdr14:xfrm>
            <a:off x="428145" y="14047605"/>
            <a:ext cx="288975" cy="33735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9F656B31-E042-4E87-87FB-0B55D928A4D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17240" y="4351680"/>
              <a:ext cx="308520" cy="53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1541730</xdr:colOff>
      <xdr:row>26</xdr:row>
      <xdr:rowOff>870</xdr:rowOff>
    </xdr:from>
    <xdr:ext cx="400680" cy="348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8ADC8403-EB43-4448-881E-B1B90E057F76}"/>
                </a:ext>
              </a:extLst>
            </xdr14:cNvPr>
            <xdr14:cNvContentPartPr/>
          </xdr14:nvContentPartPr>
          <xdr14:nvPr macro=""/>
          <xdr14:xfrm>
            <a:off x="1541730" y="14440770"/>
            <a:ext cx="400680" cy="34848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F7D422CA-B51C-481D-BA50-0A9C4511F6E7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532730" y="14500350"/>
              <a:ext cx="418320" cy="366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476940</xdr:colOff>
      <xdr:row>22</xdr:row>
      <xdr:rowOff>48315</xdr:rowOff>
    </xdr:from>
    <xdr:ext cx="303225" cy="283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38AF7183-692F-49C1-899A-49CB2294F52B}"/>
                </a:ext>
              </a:extLst>
            </xdr14:cNvPr>
            <xdr14:cNvContentPartPr/>
          </xdr14:nvContentPartPr>
          <xdr14:nvPr macro=""/>
          <xdr14:xfrm>
            <a:off x="2762940" y="13762410"/>
            <a:ext cx="303225" cy="2838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A442147A-E727-42FB-9F6D-83ABD6D14E7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753883" y="4070579"/>
              <a:ext cx="320977" cy="42286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543285</xdr:colOff>
      <xdr:row>23</xdr:row>
      <xdr:rowOff>124635</xdr:rowOff>
    </xdr:from>
    <xdr:ext cx="285165" cy="375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61048C87-7100-4EBB-8966-F46227BE4A7E}"/>
                </a:ext>
              </a:extLst>
            </xdr14:cNvPr>
            <xdr14:cNvContentPartPr/>
          </xdr14:nvContentPartPr>
          <xdr14:nvPr macro=""/>
          <xdr14:xfrm>
            <a:off x="2827380" y="14019705"/>
            <a:ext cx="285165" cy="37545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1AA456D7-285C-4557-A1AD-597CF4C26E22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820403" y="4325685"/>
              <a:ext cx="304479" cy="53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1653060</xdr:colOff>
      <xdr:row>25</xdr:row>
      <xdr:rowOff>153945</xdr:rowOff>
    </xdr:from>
    <xdr:ext cx="403200" cy="348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4FBC8428-DC5C-4863-B7D1-116E6CAB13CB}"/>
                </a:ext>
              </a:extLst>
            </xdr14:cNvPr>
            <xdr14:cNvContentPartPr/>
          </xdr14:nvContentPartPr>
          <xdr14:nvPr macro=""/>
          <xdr14:xfrm>
            <a:off x="3942870" y="14412870"/>
            <a:ext cx="403200" cy="34848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2F16FD1B-4395-4471-9EFA-32DE64672EB4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930060" y="14470545"/>
              <a:ext cx="420840" cy="366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265545</xdr:colOff>
      <xdr:row>20</xdr:row>
      <xdr:rowOff>162915</xdr:rowOff>
    </xdr:from>
    <xdr:ext cx="516240" cy="3569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6B93A8BD-B6AE-4C52-A2C3-731DA161056F}"/>
                </a:ext>
              </a:extLst>
            </xdr14:cNvPr>
            <xdr14:cNvContentPartPr/>
          </xdr14:nvContentPartPr>
          <xdr14:nvPr macro=""/>
          <xdr14:xfrm>
            <a:off x="7123545" y="13515060"/>
            <a:ext cx="516240" cy="35697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372B4A90-014D-4816-A3A1-DD68438B70C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114777" y="3840352"/>
              <a:ext cx="534142" cy="371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246465</xdr:colOff>
      <xdr:row>23</xdr:row>
      <xdr:rowOff>123885</xdr:rowOff>
    </xdr:from>
    <xdr:ext cx="533415" cy="3851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EB743541-24F5-48FE-A220-32B00AD1BDA1}"/>
                </a:ext>
              </a:extLst>
            </xdr14:cNvPr>
            <xdr14:cNvContentPartPr/>
          </xdr14:nvContentPartPr>
          <xdr14:nvPr macro=""/>
          <xdr14:xfrm>
            <a:off x="7104465" y="14018955"/>
            <a:ext cx="533415" cy="385155"/>
          </xdr14:xfrm>
        </xdr:contentPart>
      </mc:Choice>
      <mc:Fallback xmlns=""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18F0BA5C-1CED-480B-9E4A-C5E83AE8C453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095399" y="4344434"/>
              <a:ext cx="551183" cy="396898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4</xdr:col>
      <xdr:colOff>200160</xdr:colOff>
      <xdr:row>4</xdr:row>
      <xdr:rowOff>99660</xdr:rowOff>
    </xdr:from>
    <xdr:to>
      <xdr:col>4</xdr:col>
      <xdr:colOff>313200</xdr:colOff>
      <xdr:row>5</xdr:row>
      <xdr:rowOff>115140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28B0503D-5E13-41CB-8EC1-C97A13032A69}"/>
                </a:ext>
              </a:extLst>
            </xdr14:cNvPr>
            <xdr14:cNvContentPartPr/>
          </xdr14:nvContentPartPr>
          <xdr14:nvPr macro=""/>
          <xdr14:xfrm>
            <a:off x="198255" y="10516200"/>
            <a:ext cx="114945" cy="20026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CC3345-41B2-4E01-AD85-A4A9B1CBEF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91520" y="10560540"/>
              <a:ext cx="13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301320</xdr:colOff>
      <xdr:row>11</xdr:row>
      <xdr:rowOff>89940</xdr:rowOff>
    </xdr:from>
    <xdr:to>
      <xdr:col>4</xdr:col>
      <xdr:colOff>401610</xdr:colOff>
      <xdr:row>12</xdr:row>
      <xdr:rowOff>57690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00790D58-16F1-48DC-957C-AD58949A44C3}"/>
                </a:ext>
              </a:extLst>
            </xdr14:cNvPr>
            <xdr14:cNvContentPartPr/>
          </xdr14:nvContentPartPr>
          <xdr14:nvPr macro=""/>
          <xdr14:xfrm>
            <a:off x="305130" y="11780925"/>
            <a:ext cx="96480" cy="14491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C44BC4-E7E1-4439-B2CE-0935247A855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680" y="11831340"/>
              <a:ext cx="1141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2219400</xdr:colOff>
      <xdr:row>14</xdr:row>
      <xdr:rowOff>12900</xdr:rowOff>
    </xdr:from>
    <xdr:to>
      <xdr:col>4</xdr:col>
      <xdr:colOff>2249070</xdr:colOff>
      <xdr:row>15</xdr:row>
      <xdr:rowOff>56460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5DADF4CD-7369-47DF-9A09-70B6B8F3270B}"/>
                </a:ext>
              </a:extLst>
            </xdr14:cNvPr>
            <xdr14:cNvContentPartPr/>
          </xdr14:nvContentPartPr>
          <xdr14:nvPr macro=""/>
          <xdr14:xfrm>
            <a:off x="2217495" y="12241095"/>
            <a:ext cx="31575" cy="2264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2FD4CCD-5751-4B00-BCA8-3749ACCBA4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210760" y="12302580"/>
              <a:ext cx="511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2191680</xdr:colOff>
      <xdr:row>15</xdr:row>
      <xdr:rowOff>19740</xdr:rowOff>
    </xdr:from>
    <xdr:to>
      <xdr:col>5</xdr:col>
      <xdr:colOff>19080</xdr:colOff>
      <xdr:row>15</xdr:row>
      <xdr:rowOff>67260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49F2C81D-DED0-48AC-A2AD-0A6C94F969CA}"/>
                </a:ext>
              </a:extLst>
            </xdr14:cNvPr>
            <xdr14:cNvContentPartPr/>
          </xdr14:nvContentPartPr>
          <xdr14:nvPr macro=""/>
          <xdr14:xfrm>
            <a:off x="2191680" y="12430815"/>
            <a:ext cx="113400" cy="47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9FAF170-7FF1-46D6-ADE1-1EDD6A3BAD1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83040" y="12492660"/>
              <a:ext cx="13104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822960</xdr:colOff>
      <xdr:row>5</xdr:row>
      <xdr:rowOff>151140</xdr:rowOff>
    </xdr:from>
    <xdr:to>
      <xdr:col>4</xdr:col>
      <xdr:colOff>1754070</xdr:colOff>
      <xdr:row>14</xdr:row>
      <xdr:rowOff>75750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266FC88D-168F-419B-BA0C-0F4DAE09B0A7}"/>
                </a:ext>
              </a:extLst>
            </xdr14:cNvPr>
            <xdr14:cNvContentPartPr/>
          </xdr14:nvContentPartPr>
          <xdr14:nvPr macro=""/>
          <xdr14:xfrm>
            <a:off x="819150" y="10752465"/>
            <a:ext cx="934920" cy="155338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FA62AEB9-3B32-4740-B527-FDCB98A7AB71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13957" y="10795258"/>
              <a:ext cx="952567" cy="15843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147960</xdr:colOff>
      <xdr:row>21</xdr:row>
      <xdr:rowOff>168150</xdr:rowOff>
    </xdr:from>
    <xdr:to>
      <xdr:col>4</xdr:col>
      <xdr:colOff>323640</xdr:colOff>
      <xdr:row>24</xdr:row>
      <xdr:rowOff>84060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0BF64C25-2893-4340-9C64-F3D06C526795}"/>
                </a:ext>
              </a:extLst>
            </xdr14:cNvPr>
            <xdr14:cNvContentPartPr/>
          </xdr14:nvContentPartPr>
          <xdr14:nvPr macro=""/>
          <xdr14:xfrm>
            <a:off x="151770" y="13706985"/>
            <a:ext cx="171870" cy="455025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5FD54A8E-CFE0-405C-AE98-787586CAD6A9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39302" y="13753237"/>
              <a:ext cx="193356" cy="4859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268920</xdr:colOff>
      <xdr:row>21</xdr:row>
      <xdr:rowOff>151950</xdr:rowOff>
    </xdr:from>
    <xdr:to>
      <xdr:col>5</xdr:col>
      <xdr:colOff>363390</xdr:colOff>
      <xdr:row>22</xdr:row>
      <xdr:rowOff>95790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15BBEC74-A1D3-4296-A472-AAED75043B9A}"/>
                </a:ext>
              </a:extLst>
            </xdr14:cNvPr>
            <xdr14:cNvContentPartPr/>
          </xdr14:nvContentPartPr>
          <xdr14:nvPr macro=""/>
          <xdr14:xfrm>
            <a:off x="2551110" y="13686975"/>
            <a:ext cx="98280" cy="124815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DD7639D2-062A-45B1-92E6-6A05C3827EB2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2545920" y="13737390"/>
              <a:ext cx="115920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280080</xdr:colOff>
      <xdr:row>23</xdr:row>
      <xdr:rowOff>66990</xdr:rowOff>
    </xdr:from>
    <xdr:to>
      <xdr:col>5</xdr:col>
      <xdr:colOff>419550</xdr:colOff>
      <xdr:row>24</xdr:row>
      <xdr:rowOff>83910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35EF09C7-C4B3-43B2-8D77-5D96B37B21AD}"/>
                </a:ext>
              </a:extLst>
            </xdr14:cNvPr>
            <xdr14:cNvContentPartPr/>
          </xdr14:nvContentPartPr>
          <xdr14:nvPr macro=""/>
          <xdr14:xfrm>
            <a:off x="2569890" y="13962060"/>
            <a:ext cx="135660" cy="1998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B04650F-72D7-4B5A-989C-B585B55DC9E4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2557080" y="14018190"/>
              <a:ext cx="160920" cy="21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2066760</xdr:colOff>
      <xdr:row>25</xdr:row>
      <xdr:rowOff>29550</xdr:rowOff>
    </xdr:from>
    <xdr:to>
      <xdr:col>4</xdr:col>
      <xdr:colOff>2191830</xdr:colOff>
      <xdr:row>26</xdr:row>
      <xdr:rowOff>19620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333DEA0C-3C12-4BA0-B5E3-AE55B648670A}"/>
                </a:ext>
              </a:extLst>
            </xdr14:cNvPr>
            <xdr14:cNvContentPartPr/>
          </xdr14:nvContentPartPr>
          <xdr14:nvPr macro=""/>
          <xdr14:xfrm>
            <a:off x="2068665" y="14286570"/>
            <a:ext cx="123165" cy="17295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2FE3DB12-D9EC-435B-B3DA-E44AF1978440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058120" y="14346510"/>
              <a:ext cx="146520" cy="19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2068920</xdr:colOff>
      <xdr:row>27</xdr:row>
      <xdr:rowOff>20550</xdr:rowOff>
    </xdr:from>
    <xdr:to>
      <xdr:col>4</xdr:col>
      <xdr:colOff>2189670</xdr:colOff>
      <xdr:row>28</xdr:row>
      <xdr:rowOff>27540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3929E94E-0C35-4322-8C67-D0244A797F2A}"/>
                </a:ext>
              </a:extLst>
            </xdr14:cNvPr>
            <xdr14:cNvContentPartPr/>
          </xdr14:nvContentPartPr>
          <xdr14:nvPr macro=""/>
          <xdr14:xfrm>
            <a:off x="2067015" y="14641425"/>
            <a:ext cx="122655" cy="187965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4CD6AED4-5F77-4E41-8530-D51B558152C7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2060280" y="14703270"/>
              <a:ext cx="142200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2243160</xdr:colOff>
      <xdr:row>24</xdr:row>
      <xdr:rowOff>107310</xdr:rowOff>
    </xdr:from>
    <xdr:to>
      <xdr:col>6</xdr:col>
      <xdr:colOff>105480</xdr:colOff>
      <xdr:row>25</xdr:row>
      <xdr:rowOff>135180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16D6A2DF-8C59-4FA2-876C-B007AA2A165D}"/>
                </a:ext>
              </a:extLst>
            </xdr14:cNvPr>
            <xdr14:cNvContentPartPr/>
          </xdr14:nvContentPartPr>
          <xdr14:nvPr macro=""/>
          <xdr14:xfrm>
            <a:off x="4532970" y="14183355"/>
            <a:ext cx="144510" cy="21075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2B701F59-6702-4E3C-818C-BC045A937639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4520520" y="14241030"/>
              <a:ext cx="16596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2200320</xdr:colOff>
      <xdr:row>26</xdr:row>
      <xdr:rowOff>140790</xdr:rowOff>
    </xdr:from>
    <xdr:to>
      <xdr:col>6</xdr:col>
      <xdr:colOff>55650</xdr:colOff>
      <xdr:row>27</xdr:row>
      <xdr:rowOff>173340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55FB46F8-9867-401E-8B50-469B611EC190}"/>
                </a:ext>
              </a:extLst>
            </xdr14:cNvPr>
            <xdr14:cNvContentPartPr/>
          </xdr14:nvContentPartPr>
          <xdr14:nvPr macro=""/>
          <xdr14:xfrm>
            <a:off x="4484415" y="14582595"/>
            <a:ext cx="143235" cy="21162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4A3B8020-3A13-42A1-87E5-4C8575A2B9E9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4477320" y="14640630"/>
              <a:ext cx="155160" cy="23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701280</xdr:colOff>
      <xdr:row>23</xdr:row>
      <xdr:rowOff>118470</xdr:rowOff>
    </xdr:from>
    <xdr:to>
      <xdr:col>4</xdr:col>
      <xdr:colOff>1647150</xdr:colOff>
      <xdr:row>27</xdr:row>
      <xdr:rowOff>163110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98A452A9-6694-452C-8F5D-C1FC5570134B}"/>
                </a:ext>
              </a:extLst>
            </xdr14:cNvPr>
            <xdr14:cNvContentPartPr/>
          </xdr14:nvContentPartPr>
          <xdr14:nvPr macro=""/>
          <xdr14:xfrm>
            <a:off x="705090" y="14011635"/>
            <a:ext cx="942060" cy="77235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B2CD8BBE-6B56-41E1-AC49-F5F6390728CA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692643" y="14069310"/>
              <a:ext cx="967313" cy="79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840960</xdr:colOff>
      <xdr:row>22</xdr:row>
      <xdr:rowOff>57630</xdr:rowOff>
    </xdr:from>
    <xdr:to>
      <xdr:col>5</xdr:col>
      <xdr:colOff>1798350</xdr:colOff>
      <xdr:row>25</xdr:row>
      <xdr:rowOff>144390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E78C14AF-27A3-4F48-83FF-538492C16EDE}"/>
                </a:ext>
              </a:extLst>
            </xdr14:cNvPr>
            <xdr14:cNvContentPartPr/>
          </xdr14:nvContentPartPr>
          <xdr14:nvPr macro=""/>
          <xdr14:xfrm>
            <a:off x="3123150" y="13773630"/>
            <a:ext cx="961200" cy="629685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E61027E0-6267-4A19-AE77-8842A6A20A2E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3118317" y="13825950"/>
              <a:ext cx="978847" cy="6530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502050</xdr:colOff>
      <xdr:row>5</xdr:row>
      <xdr:rowOff>75960</xdr:rowOff>
    </xdr:from>
    <xdr:ext cx="365610" cy="24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02D58DF8-9C65-41EA-8C29-EB5BD2B832FE}"/>
                </a:ext>
              </a:extLst>
            </xdr14:cNvPr>
            <xdr14:cNvContentPartPr/>
          </xdr14:nvContentPartPr>
          <xdr14:nvPr macro=""/>
          <xdr14:xfrm>
            <a:off x="2789955" y="10677285"/>
            <a:ext cx="365610" cy="248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1651530</xdr:colOff>
      <xdr:row>7</xdr:row>
      <xdr:rowOff>104805</xdr:rowOff>
    </xdr:from>
    <xdr:ext cx="342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C6C07838-ECD4-424A-B313-B0D98EBC3D41}"/>
                </a:ext>
              </a:extLst>
            </xdr14:cNvPr>
            <xdr14:cNvContentPartPr/>
          </xdr14:nvContentPartPr>
          <xdr14:nvPr macro=""/>
          <xdr14:xfrm>
            <a:off x="3935625" y="11066175"/>
            <a:ext cx="342720" cy="3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623010</xdr:colOff>
      <xdr:row>11</xdr:row>
      <xdr:rowOff>158145</xdr:rowOff>
    </xdr:from>
    <xdr:ext cx="389160" cy="11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C31220AC-21C4-4B4C-8C38-F05243824337}"/>
                </a:ext>
              </a:extLst>
            </xdr14:cNvPr>
            <xdr14:cNvContentPartPr/>
          </xdr14:nvContentPartPr>
          <xdr14:nvPr macro=""/>
          <xdr14:xfrm>
            <a:off x="2912820" y="11847225"/>
            <a:ext cx="389160" cy="11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1670610</xdr:colOff>
      <xdr:row>15</xdr:row>
      <xdr:rowOff>12300</xdr:rowOff>
    </xdr:from>
    <xdr:ext cx="435600" cy="237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A01F1473-33C3-4045-A26D-092F141D6745}"/>
                </a:ext>
              </a:extLst>
            </xdr14:cNvPr>
            <xdr14:cNvContentPartPr/>
          </xdr14:nvContentPartPr>
          <xdr14:nvPr macro=""/>
          <xdr14:xfrm>
            <a:off x="3954705" y="12421470"/>
            <a:ext cx="435600" cy="2371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5</xdr:col>
      <xdr:colOff>249690</xdr:colOff>
      <xdr:row>4</xdr:row>
      <xdr:rowOff>116385</xdr:rowOff>
    </xdr:from>
    <xdr:to>
      <xdr:col>5</xdr:col>
      <xdr:colOff>362730</xdr:colOff>
      <xdr:row>5</xdr:row>
      <xdr:rowOff>131865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478C7359-D99D-47F1-BD28-924E9A0E80C9}"/>
                </a:ext>
              </a:extLst>
            </xdr14:cNvPr>
            <xdr14:cNvContentPartPr/>
          </xdr14:nvContentPartPr>
          <xdr14:nvPr macro=""/>
          <xdr14:xfrm>
            <a:off x="2531880" y="10532925"/>
            <a:ext cx="116850" cy="20026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CC3345-41B2-4E01-AD85-A4A9B1CBEF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91520" y="10560540"/>
              <a:ext cx="13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350850</xdr:colOff>
      <xdr:row>11</xdr:row>
      <xdr:rowOff>106665</xdr:rowOff>
    </xdr:from>
    <xdr:to>
      <xdr:col>5</xdr:col>
      <xdr:colOff>447330</xdr:colOff>
      <xdr:row>12</xdr:row>
      <xdr:rowOff>74415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5C333F8F-7680-4B73-B849-55777EA3B259}"/>
                </a:ext>
              </a:extLst>
            </xdr14:cNvPr>
            <xdr14:cNvContentPartPr/>
          </xdr14:nvContentPartPr>
          <xdr14:nvPr macro=""/>
          <xdr14:xfrm>
            <a:off x="2638755" y="11791935"/>
            <a:ext cx="94575" cy="15063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C44BC4-E7E1-4439-B2CE-0935247A855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680" y="11831340"/>
              <a:ext cx="1141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2268930</xdr:colOff>
      <xdr:row>14</xdr:row>
      <xdr:rowOff>29625</xdr:rowOff>
    </xdr:from>
    <xdr:to>
      <xdr:col>6</xdr:col>
      <xdr:colOff>20220</xdr:colOff>
      <xdr:row>15</xdr:row>
      <xdr:rowOff>76995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AD11BDE2-4F02-4122-8486-FF97D8240526}"/>
                </a:ext>
              </a:extLst>
            </xdr14:cNvPr>
            <xdr14:cNvContentPartPr/>
          </xdr14:nvContentPartPr>
          <xdr14:nvPr macro=""/>
          <xdr14:xfrm>
            <a:off x="4551120" y="12257820"/>
            <a:ext cx="41100" cy="23025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2FD4CCD-5751-4B00-BCA8-3749ACCBA4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210760" y="12302580"/>
              <a:ext cx="511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2241210</xdr:colOff>
      <xdr:row>15</xdr:row>
      <xdr:rowOff>36465</xdr:rowOff>
    </xdr:from>
    <xdr:to>
      <xdr:col>6</xdr:col>
      <xdr:colOff>64800</xdr:colOff>
      <xdr:row>15</xdr:row>
      <xdr:rowOff>83985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59C8BF76-FF0E-4B1C-A8ED-D77417FEF8F5}"/>
                </a:ext>
              </a:extLst>
            </xdr14:cNvPr>
            <xdr14:cNvContentPartPr/>
          </xdr14:nvContentPartPr>
          <xdr14:nvPr macro=""/>
          <xdr14:xfrm>
            <a:off x="4525305" y="12447540"/>
            <a:ext cx="111495" cy="47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9FAF170-7FF1-46D6-ADE1-1EDD6A3BAD1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83040" y="12492660"/>
              <a:ext cx="131040" cy="651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6</xdr:col>
      <xdr:colOff>334410</xdr:colOff>
      <xdr:row>5</xdr:row>
      <xdr:rowOff>98820</xdr:rowOff>
    </xdr:from>
    <xdr:ext cx="365610" cy="24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37BCACCC-5180-45A8-9F3C-6ADB03D4A5E2}"/>
                </a:ext>
              </a:extLst>
            </xdr14:cNvPr>
            <xdr14:cNvContentPartPr/>
          </xdr14:nvContentPartPr>
          <xdr14:nvPr macro=""/>
          <xdr14:xfrm>
            <a:off x="4904505" y="10696335"/>
            <a:ext cx="365610" cy="248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1483890</xdr:colOff>
      <xdr:row>7</xdr:row>
      <xdr:rowOff>127665</xdr:rowOff>
    </xdr:from>
    <xdr:ext cx="342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25FE522C-D378-43E9-BC63-94FB52E5CDE9}"/>
                </a:ext>
              </a:extLst>
            </xdr14:cNvPr>
            <xdr14:cNvContentPartPr/>
          </xdr14:nvContentPartPr>
          <xdr14:nvPr macro=""/>
          <xdr14:xfrm>
            <a:off x="6059700" y="11094750"/>
            <a:ext cx="342720" cy="3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455370</xdr:colOff>
      <xdr:row>11</xdr:row>
      <xdr:rowOff>181005</xdr:rowOff>
    </xdr:from>
    <xdr:ext cx="389160" cy="11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C43CE12E-934A-4AE8-AAD4-145D1A4B8AA9}"/>
                </a:ext>
              </a:extLst>
            </xdr14:cNvPr>
            <xdr14:cNvContentPartPr/>
          </xdr14:nvContentPartPr>
          <xdr14:nvPr macro=""/>
          <xdr14:xfrm>
            <a:off x="5027370" y="11866275"/>
            <a:ext cx="389160" cy="11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1502970</xdr:colOff>
      <xdr:row>15</xdr:row>
      <xdr:rowOff>35160</xdr:rowOff>
    </xdr:from>
    <xdr:ext cx="435600" cy="237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9521B561-A722-4212-B3FA-E88AC0D936F9}"/>
                </a:ext>
              </a:extLst>
            </xdr14:cNvPr>
            <xdr14:cNvContentPartPr/>
          </xdr14:nvContentPartPr>
          <xdr14:nvPr macro=""/>
          <xdr14:xfrm>
            <a:off x="6078780" y="12450045"/>
            <a:ext cx="435600" cy="2371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6</xdr:col>
      <xdr:colOff>82050</xdr:colOff>
      <xdr:row>4</xdr:row>
      <xdr:rowOff>139245</xdr:rowOff>
    </xdr:from>
    <xdr:to>
      <xdr:col>6</xdr:col>
      <xdr:colOff>191280</xdr:colOff>
      <xdr:row>5</xdr:row>
      <xdr:rowOff>150915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2105402F-AC82-4E60-A5D0-5BCEB020D428}"/>
                </a:ext>
              </a:extLst>
            </xdr14:cNvPr>
            <xdr14:cNvContentPartPr/>
          </xdr14:nvContentPartPr>
          <xdr14:nvPr macro=""/>
          <xdr14:xfrm>
            <a:off x="4655955" y="10561500"/>
            <a:ext cx="107325" cy="1907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CC3345-41B2-4E01-AD85-A4A9B1CBEF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91520" y="10560540"/>
              <a:ext cx="13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183210</xdr:colOff>
      <xdr:row>11</xdr:row>
      <xdr:rowOff>129525</xdr:rowOff>
    </xdr:from>
    <xdr:to>
      <xdr:col>6</xdr:col>
      <xdr:colOff>275880</xdr:colOff>
      <xdr:row>12</xdr:row>
      <xdr:rowOff>104895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BBC2611E-FE31-499C-8AE6-5B5930C52B80}"/>
                </a:ext>
              </a:extLst>
            </xdr14:cNvPr>
            <xdr14:cNvContentPartPr/>
          </xdr14:nvContentPartPr>
          <xdr14:nvPr macro=""/>
          <xdr14:xfrm>
            <a:off x="4753305" y="11820510"/>
            <a:ext cx="94575" cy="15253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C44BC4-E7E1-4439-B2CE-0935247A855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680" y="11831340"/>
              <a:ext cx="1141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2101290</xdr:colOff>
      <xdr:row>14</xdr:row>
      <xdr:rowOff>52485</xdr:rowOff>
    </xdr:from>
    <xdr:to>
      <xdr:col>6</xdr:col>
      <xdr:colOff>2134770</xdr:colOff>
      <xdr:row>15</xdr:row>
      <xdr:rowOff>96045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1EE42F50-DAC4-4FAA-9C1A-F6B552525F38}"/>
                </a:ext>
              </a:extLst>
            </xdr14:cNvPr>
            <xdr14:cNvContentPartPr/>
          </xdr14:nvContentPartPr>
          <xdr14:nvPr macro=""/>
          <xdr14:xfrm>
            <a:off x="6675195" y="12286395"/>
            <a:ext cx="31575" cy="220725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2FD4CCD-5751-4B00-BCA8-3749ACCBA4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210760" y="12302580"/>
              <a:ext cx="511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2073570</xdr:colOff>
      <xdr:row>15</xdr:row>
      <xdr:rowOff>59325</xdr:rowOff>
    </xdr:from>
    <xdr:to>
      <xdr:col>6</xdr:col>
      <xdr:colOff>2190780</xdr:colOff>
      <xdr:row>15</xdr:row>
      <xdr:rowOff>103035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5271DE12-42AC-4947-BD5B-CC2064EE62DF}"/>
                </a:ext>
              </a:extLst>
            </xdr14:cNvPr>
            <xdr14:cNvContentPartPr/>
          </xdr14:nvContentPartPr>
          <xdr14:nvPr macro=""/>
          <xdr14:xfrm>
            <a:off x="6649380" y="12466590"/>
            <a:ext cx="113400" cy="47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9FAF170-7FF1-46D6-ADE1-1EDD6A3BAD1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83040" y="12492660"/>
              <a:ext cx="13104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2075760</xdr:colOff>
      <xdr:row>6</xdr:row>
      <xdr:rowOff>72660</xdr:rowOff>
    </xdr:from>
    <xdr:to>
      <xdr:col>4</xdr:col>
      <xdr:colOff>2248770</xdr:colOff>
      <xdr:row>7</xdr:row>
      <xdr:rowOff>132420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288" name="Ink 287">
              <a:extLst>
                <a:ext uri="{FF2B5EF4-FFF2-40B4-BE49-F238E27FC236}">
                  <a16:creationId xmlns:a16="http://schemas.microsoft.com/office/drawing/2014/main" id="{EA35AA91-DD61-4162-8724-F2CA3B302D7B}"/>
                </a:ext>
              </a:extLst>
            </xdr14:cNvPr>
            <xdr14:cNvContentPartPr/>
          </xdr14:nvContentPartPr>
          <xdr14:nvPr macro=""/>
          <xdr14:xfrm>
            <a:off x="2075760" y="10858770"/>
            <a:ext cx="173010" cy="236925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4B421AA-78A9-41BB-93EA-597D9BBDC69F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2067120" y="10899660"/>
              <a:ext cx="186840" cy="26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2115000</xdr:colOff>
      <xdr:row>6</xdr:row>
      <xdr:rowOff>86340</xdr:rowOff>
    </xdr:from>
    <xdr:to>
      <xdr:col>6</xdr:col>
      <xdr:colOff>10650</xdr:colOff>
      <xdr:row>7</xdr:row>
      <xdr:rowOff>141210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0AB02DB9-47D3-4222-B6EB-FF4EBB578BDE}"/>
                </a:ext>
              </a:extLst>
            </xdr14:cNvPr>
            <xdr14:cNvContentPartPr/>
          </xdr14:nvContentPartPr>
          <xdr14:nvPr macro=""/>
          <xdr14:xfrm>
            <a:off x="4401000" y="10866735"/>
            <a:ext cx="181650" cy="23775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55D2B82-3BC5-4369-B56A-BE009A82650A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4392360" y="10912993"/>
              <a:ext cx="195480" cy="259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1965240</xdr:colOff>
      <xdr:row>6</xdr:row>
      <xdr:rowOff>137100</xdr:rowOff>
    </xdr:from>
    <xdr:to>
      <xdr:col>6</xdr:col>
      <xdr:colOff>2179440</xdr:colOff>
      <xdr:row>8</xdr:row>
      <xdr:rowOff>20820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290" name="Ink 289">
              <a:extLst>
                <a:ext uri="{FF2B5EF4-FFF2-40B4-BE49-F238E27FC236}">
                  <a16:creationId xmlns:a16="http://schemas.microsoft.com/office/drawing/2014/main" id="{4D802D76-16B3-411F-8946-7AE5820473E3}"/>
                </a:ext>
              </a:extLst>
            </xdr14:cNvPr>
            <xdr14:cNvContentPartPr/>
          </xdr14:nvContentPartPr>
          <xdr14:nvPr macro=""/>
          <xdr14:xfrm>
            <a:off x="6533430" y="10915590"/>
            <a:ext cx="218010" cy="2494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FD83FEDF-6FDF-4507-B6D5-F50672EE172B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6528240" y="10963753"/>
              <a:ext cx="231840" cy="2670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1678680</xdr:colOff>
      <xdr:row>7</xdr:row>
      <xdr:rowOff>177780</xdr:rowOff>
    </xdr:from>
    <xdr:to>
      <xdr:col>6</xdr:col>
      <xdr:colOff>1827000</xdr:colOff>
      <xdr:row>14</xdr:row>
      <xdr:rowOff>132210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5F14BEDE-A100-4ADD-961E-B4FE327041F3}"/>
                </a:ext>
              </a:extLst>
            </xdr14:cNvPr>
            <xdr14:cNvContentPartPr/>
          </xdr14:nvContentPartPr>
          <xdr14:nvPr macro=""/>
          <xdr14:xfrm>
            <a:off x="6246870" y="11142960"/>
            <a:ext cx="152130" cy="121935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FF9F74C1-D81E-49DC-A22F-DA8A017341E9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6241680" y="11187660"/>
              <a:ext cx="165960" cy="125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838830</xdr:colOff>
      <xdr:row>5</xdr:row>
      <xdr:rowOff>171240</xdr:rowOff>
    </xdr:from>
    <xdr:to>
      <xdr:col>5</xdr:col>
      <xdr:colOff>1753230</xdr:colOff>
      <xdr:row>14</xdr:row>
      <xdr:rowOff>104640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1330F84-70C2-4EC1-BE17-7C7982BA6E6D}"/>
                </a:ext>
              </a:extLst>
            </xdr14:cNvPr>
            <xdr14:cNvContentPartPr/>
          </xdr14:nvContentPartPr>
          <xdr14:nvPr macro=""/>
          <xdr14:xfrm>
            <a:off x="11007720" y="1238040"/>
            <a:ext cx="914400" cy="15793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1330F84-70C2-4EC1-BE17-7C7982BA6E6D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0999077" y="1229398"/>
              <a:ext cx="932047" cy="159696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17</xdr:row>
      <xdr:rowOff>47625</xdr:rowOff>
    </xdr:from>
    <xdr:to>
      <xdr:col>5</xdr:col>
      <xdr:colOff>630554</xdr:colOff>
      <xdr:row>29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4E488A-E1BC-4A80-8F7B-43B77706D5F3}"/>
            </a:ext>
          </a:extLst>
        </xdr:cNvPr>
        <xdr:cNvSpPr txBox="1"/>
      </xdr:nvSpPr>
      <xdr:spPr>
        <a:xfrm>
          <a:off x="295274" y="2905125"/>
          <a:ext cx="2535555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This</a:t>
          </a:r>
          <a:r>
            <a:rPr lang="en-CA" sz="1100" baseline="0"/>
            <a:t> sheet allows you to find what EOM frequencies are needed to drive all of the 493 nm Hyperfine transitions, given a laser shift from the Ba138 transition. </a:t>
          </a:r>
        </a:p>
        <a:p>
          <a:endParaRPr lang="en-CA" sz="1100" baseline="0"/>
        </a:p>
        <a:p>
          <a:r>
            <a:rPr lang="en-CA" sz="1100" baseline="0"/>
            <a:t>To set the laser carrier to drive a transition, do "= Energy(P1/2) - Energy(S1/2) + IsotopeShift".</a:t>
          </a:r>
        </a:p>
        <a:p>
          <a:endParaRPr lang="en-CA" sz="1100"/>
        </a:p>
        <a:p>
          <a:r>
            <a:rPr lang="en-CA" sz="1100"/>
            <a:t>Averaged transition</a:t>
          </a:r>
          <a:r>
            <a:rPr lang="en-CA" sz="1100" baseline="0"/>
            <a:t> strengths are shown to the right to help make the best choice for your application</a:t>
          </a:r>
        </a:p>
      </xdr:txBody>
    </xdr:sp>
    <xdr:clientData/>
  </xdr:twoCellAnchor>
  <xdr:twoCellAnchor editAs="oneCell">
    <xdr:from>
      <xdr:col>16</xdr:col>
      <xdr:colOff>411482</xdr:colOff>
      <xdr:row>18</xdr:row>
      <xdr:rowOff>74297</xdr:rowOff>
    </xdr:from>
    <xdr:to>
      <xdr:col>20</xdr:col>
      <xdr:colOff>302366</xdr:colOff>
      <xdr:row>27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E52EA5-D141-4F33-9592-96D23BA92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7992" y="3099437"/>
          <a:ext cx="2451204" cy="1750693"/>
        </a:xfrm>
        <a:prstGeom prst="rect">
          <a:avLst/>
        </a:prstGeom>
      </xdr:spPr>
    </xdr:pic>
    <xdr:clientData/>
  </xdr:twoCellAnchor>
  <xdr:twoCellAnchor editAs="oneCell">
    <xdr:from>
      <xdr:col>16</xdr:col>
      <xdr:colOff>428035</xdr:colOff>
      <xdr:row>4</xdr:row>
      <xdr:rowOff>41910</xdr:rowOff>
    </xdr:from>
    <xdr:to>
      <xdr:col>20</xdr:col>
      <xdr:colOff>310615</xdr:colOff>
      <xdr:row>13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BC650B-713D-46F9-8226-B53A48211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4545" y="415290"/>
          <a:ext cx="2442900" cy="1828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16</xdr:row>
      <xdr:rowOff>104775</xdr:rowOff>
    </xdr:from>
    <xdr:to>
      <xdr:col>7</xdr:col>
      <xdr:colOff>407670</xdr:colOff>
      <xdr:row>25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7A3314-31D6-4D14-B034-EF9EB6C50347}"/>
            </a:ext>
          </a:extLst>
        </xdr:cNvPr>
        <xdr:cNvSpPr txBox="1"/>
      </xdr:nvSpPr>
      <xdr:spPr>
        <a:xfrm>
          <a:off x="285750" y="2771775"/>
          <a:ext cx="3560445" cy="162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This</a:t>
          </a:r>
          <a:r>
            <a:rPr lang="en-CA" sz="1100" baseline="0"/>
            <a:t> sheet allows you to find what EOM frequencies are needed to drive all of the 650 nm Hyperfine transitions, given a laser shift from the Ba138 transition. </a:t>
          </a:r>
        </a:p>
        <a:p>
          <a:endParaRPr lang="en-CA" sz="1100" baseline="0"/>
        </a:p>
        <a:p>
          <a:r>
            <a:rPr lang="en-CA" sz="1100" baseline="0"/>
            <a:t>To set the laser carrier to drive a transition, do "= Energy(P1/2) - Energy(D3/2) + IsotopeShift".</a:t>
          </a:r>
        </a:p>
        <a:p>
          <a:endParaRPr lang="en-CA" sz="1100"/>
        </a:p>
        <a:p>
          <a:r>
            <a:rPr lang="en-CA" sz="1100"/>
            <a:t>Averaged transition</a:t>
          </a:r>
          <a:r>
            <a:rPr lang="en-CA" sz="1100" baseline="0"/>
            <a:t> strengths are shown to the right to help make the best choice for your application</a:t>
          </a:r>
        </a:p>
      </xdr:txBody>
    </xdr:sp>
    <xdr:clientData/>
  </xdr:twoCellAnchor>
  <xdr:twoCellAnchor editAs="oneCell">
    <xdr:from>
      <xdr:col>20</xdr:col>
      <xdr:colOff>219075</xdr:colOff>
      <xdr:row>18</xdr:row>
      <xdr:rowOff>101149</xdr:rowOff>
    </xdr:from>
    <xdr:to>
      <xdr:col>24</xdr:col>
      <xdr:colOff>443232</xdr:colOff>
      <xdr:row>29</xdr:row>
      <xdr:rowOff>79333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DA4FCC-ED56-4D0F-9758-DACE734C8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77775" y="3122479"/>
          <a:ext cx="2784477" cy="2050824"/>
        </a:xfrm>
        <a:prstGeom prst="rect">
          <a:avLst/>
        </a:prstGeom>
      </xdr:spPr>
    </xdr:pic>
    <xdr:clientData/>
  </xdr:twoCellAnchor>
  <xdr:twoCellAnchor editAs="oneCell">
    <xdr:from>
      <xdr:col>20</xdr:col>
      <xdr:colOff>227479</xdr:colOff>
      <xdr:row>4</xdr:row>
      <xdr:rowOff>51322</xdr:rowOff>
    </xdr:from>
    <xdr:to>
      <xdr:col>24</xdr:col>
      <xdr:colOff>457575</xdr:colOff>
      <xdr:row>15</xdr:row>
      <xdr:rowOff>45273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9ADD6E-BE8B-4431-8E8C-F52C790B0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6179" y="424702"/>
          <a:ext cx="2790416" cy="20742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198616</xdr:colOff>
      <xdr:row>1</xdr:row>
      <xdr:rowOff>37346</xdr:rowOff>
    </xdr:from>
    <xdr:to>
      <xdr:col>8</xdr:col>
      <xdr:colOff>67755</xdr:colOff>
      <xdr:row>32</xdr:row>
      <xdr:rowOff>86670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19FACD-D768-4501-B307-94A0DCD53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16" y="227846"/>
          <a:ext cx="6801434" cy="6002449"/>
        </a:xfrm>
        <a:prstGeom prst="rect">
          <a:avLst/>
        </a:prstGeom>
      </xdr:spPr>
    </xdr:pic>
    <xdr:clientData/>
  </xdr:twoCellAnchor>
  <xdr:twoCellAnchor editAs="oneCell">
    <xdr:from>
      <xdr:col>9</xdr:col>
      <xdr:colOff>189485</xdr:colOff>
      <xdr:row>1</xdr:row>
      <xdr:rowOff>37345</xdr:rowOff>
    </xdr:from>
    <xdr:to>
      <xdr:col>15</xdr:col>
      <xdr:colOff>1293544</xdr:colOff>
      <xdr:row>32</xdr:row>
      <xdr:rowOff>103864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821F4EB-8908-430C-A681-3F9D109F1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4637" y="219562"/>
          <a:ext cx="6848918" cy="57521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552449</xdr:colOff>
      <xdr:row>3</xdr:row>
      <xdr:rowOff>119063</xdr:rowOff>
    </xdr:from>
    <xdr:to>
      <xdr:col>20</xdr:col>
      <xdr:colOff>142874</xdr:colOff>
      <xdr:row>39</xdr:row>
      <xdr:rowOff>68474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B8BC37-B8DD-4708-BE7E-C603943A8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924" y="681038"/>
          <a:ext cx="12463463" cy="6469274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100 189 188,'46'0'3946,"540"0"16462,-408 0-18019,-36 0-6272,-180 0-16713,32 0 19228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 9 312,'62'15'7767,"78"-8"9195,116-8-16962,-84-1 4448,30-7-2634,2-1-350,-149 6-3540,-115 4-11946,21 0-517,39 0 13237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12 408,'1'2'310,"0"-1"1,0 0-1,1 1 1,-1-1-1,0 0 1,1 0-1,-1 1 1,0-1-1,1 0 0,0 0 1,-1-1-1,1 1 1,-1 0-1,1-1 1,0 1-1,0-1 1,-1 1-1,1-1 0,0 0 1,0 0-1,0 0-310,89 7 6326,16-4-6326,-85-3 595,339 1 6915,-2 10-3371,-199-12-2567,-85-1-2406,-76 2 525,1 0-83,-8-1-1417,-7-4-6047,-14-31-5971,28 32 12549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283 30 408,'0'0'1153,"0"0"-116,0 0 11,0 0 18,0 0-63,0 0-47,0 0-26,0 0 506,0 0 1268,0 0-1498,0 0-513,0 0 16,0 0-59,0 30 2997,1 10-2010,0-12-752,-1 1-1,-2-2 1,-4 28-885,5-4 817,1-46-723,1 1 0,-1 1 0,0-2 0,-1 1 0,1 1 0,-1-2 0,0 1 0,-1 0 0,1 0 0,-2 1-94,1-1 44,0 0 0,1-1-1,-1 2 1,1-2 0,0 1-1,0 1 1,1-1-44,0-1 1,-1 1 0,1-2 0,-1 1 0,0 1 1,-1-2-1,1 1 0,-1 0 0,-1 3-1,3-8-139,0 0 0,0 1 0,0-1 0,0 0 0,-1 0 0,1 1 0,0-1 0,0 0 0,0 1-1,0-1 1,-1 0 0,1 0 0,0 1 0,0-1 0,-1 0 0,1 0 0,0 1 0,0-1 0,-1 0 0,1 0 0,0 0 0,-1 0 0,1 0 0,0 1 0,-1-1 0,1 0 0,0 0 0,-1 0-1,1 0 1,0 0 0,-1 0 0,1 0 0,0 0 0,-1 0 139,-9-10-4781,5 4 4227,5 4-6,-1 0 0,0 0 0,1-1-1,-1 1 1,1 0 0,-1-1 0,1 0 0,0 1-1,0 0 1,0-1 0,1 1 0,-1 0 0,1-3 560,-1-20-3344,-6 5 544,6 6 1592</inkml:trace>
  <inkml:trace contextRef="#ctx0" brushRef="#br0" timeOffset="1">302 2 280,'0'0'641,"15"2"3234,-7 1 2707,-10 4-6249,0 0 0,-1-1 0,1 1 0,-1-1 0,0 1 0,-1-1 0,0 0 0,0 1 0,-1 0-333,-1 2 358,-3 3 139,0-1-1,-1 1 0,0-2 1,-5 4-497,5-6 271,1 1 0,0 1 1,1-1-1,0 1 0,1 0 0,-2 3-271,3-6 696,3-9-6645,5-6-2164,3 4 6548,-4 1 156,-1-1 131</inkml:trace>
  <inkml:trace contextRef="#ctx0" brushRef="#br0" timeOffset="2">7 505 796,'-1'1'74,"1"-1"1,0 0-1,0 0 0,0 0 1,-1 0-1,1 0 0,0 0 1,0 1-1,0-1 0,-1 0 0,1 0 1,0 0-1,0 0 0,0 1 1,0-1-1,0 0 0,0 0 1,-1 0-1,1 1 0,0-1 0,0 0 1,0 0-1,0 1 0,0-1 1,0 0-1,0 0 0,0 0 1,0 1-1,0-1 0,0 0 1,0 0-1,0 1 0,0-1 0,0 0 1,0 0-1,0 0 0,1 1 1,-1-1-1,0 0 0,0 0 1,0 0-1,0 1 0,0-1 1,0 0-1,1 0 0,-1 0 0,0 2 1,0-2-1,0 0 0,1 0 1,-1 0-75,19 10 3057,-13-7-2414,1-1 0,0 1-1,0-1 1,1-1 0,-1 0 0,2 0-643,22-1 1366,-12 1-416,0-1 1,1-1 0,-1-1-1,0-1 1,6-2-951,115-37 2762,-106 26-2281,-30 13-540,-1 1 1,1 0-1,-1 0 0,1 0 1,0 0-1,-1 1 0,1 0 1,0 0-1,0 0 0,3 0 59,-4 1-1574,-5 0-741,-13-2-3516,-25 0-3453,34 2 8105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202 151 92,'0'0'1056,"0"0"-10,0 0-33,0 22 8244,0 28-6977,1-22-1199,1 3 0,1-3-1,4 20-1080,-3-18 402,6 19-62,-8-39-243,-1 0 1,1 0-1,-2-1 0,1 2 0,-1 0 0,-1-2 0,0 8-97,-1 5-120,3-21 7,-1-1-1,0 1 0,0-1 0,0 0 0,0 1 0,0-1 0,0 0 1,0 1-1,0-1 0,0 1 0,0-1 0,0 0 0,0 1 0,0-1 1,0 2-1,-1-2 0,1 0 0,0 1 0,0-1 0,0 0 0,0 1 1,-1-1-1,1 0 0,0 1 0,0-1 0,-1 0 0,1 1 0,0-1 1,-1 0-1,1 0 0,0 1 0,-1-1 0,1 0 114,-11-10-3045,9 7 2392,1-2 0,-1 3 0,0-1 0,1 0 0,0-1 0,0 0 0,0 1 0,0-2 0,0 2 0,0-5 653,1-31-4460,0 24 3276</inkml:trace>
  <inkml:trace contextRef="#ctx0" brushRef="#br0" timeOffset="1">219 1 476,'0'8'6006,"-8"29"-2353,7-31-3512,-1-2-1,1 0 1,0 1 0,-2-1 0,1 1-1,-1-1 1,1 0 0,-1 1 0,0-1-1,0 0 1,-1-1 0,1 1 0,-2 0-141,-9 13 373,-13 29 168,25-31-4992,2-13 3488,0-5-4634,0-1 4365</inkml:trace>
  <inkml:trace contextRef="#ctx0" brushRef="#br0" timeOffset="2">3 561 348,'38'15'4709,"-26"-13"-3787,0-1 0,0 0-1,1-1 1,-2 0 0,11-2-922,25 0 1819,-29 2-1364,0-2 0,-1 0 0,0-1 0,0 0 0,0-2 0,0 0 0,0-2 0,-1-1-455,-2 3-105,8-8-546,-9-4-2912,-18-2-1141,4 8 193,1 7 3300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47 141 220,'-6'11'4749,"53"-13"2103,-43 0-6644,0 2 0,0-1 0,-1 0 0,1 0 0,0-1 0,0 1 0,0-1 0,-1 0 0,1 0 0,0 0 0,-1-1 0,1 0 0,1-2-208,15-16 855,47-43 1223,-62 60-1958,0-1 1,0 2-1,0 0 1,0 0 0,1 0-1,0 1 1,-1 0-1,1-1 1,0 1-1,0 1 1,0 0-1,3 0-120,-1 0 203,-8 0-187,1 1 0,-1 0 0,1-1 0,0 1 0,-1 0 0,1 0 0,-1 0 0,1-1 0,0 1 0,-1 0 0,1 0 0,0 0 0,-1 0 0,1 0 0,0 0 0,-1 0 0,1 1 0,-1-1 0,1 0 0,0 0 0,-1 0 0,1 1 0,-1-1 0,1 0 0,-1 1 0,1-1 0,0 0 0,-1 1 0,1-1 0,-1 1 0,0-1 0,1 1 0,-1-1 0,1 1 0,-1-1 0,0 1 0,1 0 0,-1-1 0,0 2 0,0-2 0,1 1 0,-1 0 0,0-1 0,0 1 0,0 0 0,0-1-1,0 1 1,0 0 0,0 0 0,0 0-16,0 159 311,-8-125-240,0-12-132,5-6 99,-2 0 0,0-1 0,-1-1 1,1 0-1,-2 1 0,0-1 1,-2-2-1,-6 12-38,-13 16 562,-2-1 0,-7 4-562,-24 21 887,56-61-836,1 0-1,-1 0 0,0-1 0,0 0 1,-1 0-1,1-1 0,0 1 0,-1-1 0,0 0 1,1-1-1,-1 0 0,0 0 0,-3 0-50,9-1-4,-1 0-1,0 0 1,0 0-1,0 0 1,1 0-1,-1 0 1,0 0-1,0 0 1,0 0-1,0 0 1,1-1-1,-1 1 1,0 0 0,0-1-1,1 1 1,-1 0-1,0-1 1,0 1-1,1-1 1,-1 1-1,0-1 5,-1-24-186,2 16 82,0-45-727,0 54 799,0 0-11,30 0-278,-15 1 301,-1 1 0,1 1 0,-1 0 0,11 5 20,-10-4-18,0 1 0,-1-2-1,1-1 1,14 1 18,42 2 221,-13-1-3867,-49-5-3737,7-8 2295,-11 5 3991,11-2-1791,-3 2 1648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85 168 152,'9'-17'10626,"13"-7"-7612,28-21-3699,-43 39 1596,16-24-449,-22 29-419,0 0 1,1-2-1,-1 0 0,1 1 1,0 1-1,-1-3 1,1 3-1,0-1 0,0 0 1,0 0-1,0 1 1,1-1-1,-1 2 0,0-3 1,2 2-44,39-13 1026,-34 42-668,-5 5-120,-3-30-224,0 0-1,0 1 1,-1-1-1,1 2 1,-1-3-1,0 4 1,0-3-1,0 0 1,-1 1-1,1 1-13,-2 6 40,1 0-1,1 0 0,-1 0 0,2 1 1,1 9-40,0 18 65,-2-24 99,0 1-1,-1-1 1,0 1 0,-1 0 0,-1-1 0,0-1 0,-1 1 0,0 0 0,-1 0 0,-1-1 0,0-1 0,0 0 0,-2 1 0,1-1-1,-4 2-163,-9 18 327,17-27-280,-1 1 0,-1-1 0,1 0 0,-1 2 0,0-3 0,-3 5-47,-73 72 325,61-64-321,16-13 5,0-2 1,0 1-1,0-1 1,0 1 0,0-2-1,-1 1 1,0-1-1,0 1 1,-3 0-10,7-3-4,1 0 0,-1 0 0,1 0 0,-1 0 0,1 0 0,-1 0 0,1 0 0,-1 0 0,1 0 0,-1-1 0,1 1 0,-1 0 0,1 0 0,-1 0 0,1-1 0,0 1 0,-1 0 0,1-1 0,0 1 0,-1 0 0,1-1 0,0 1 0,-1-2 0,1 2 0,0 0 0,0-1 0,-1 1 0,1-1 0,0 1 0,0-1 0,0 1 0,0-1 0,-1 1 0,1-1 0,0 0 4,-5-35-237,9-37-324,-3 64 508,2 2-1,-1-2 1,1 0 0,0 2 0,0 1-1,1-2 1,0 0 0,0 1 0,4-6 53,-5 10-10,-1 1 1,1-2 0,0 2 0,-1-1 0,1 1 0,1 0 0,-1-1 0,1 1 0,-1 0 0,1 1 0,-1-1 0,1-1 0,0 3 0,0-1 0,0 0 0,-1 1 0,1-1 0,0 1 0,3 0 9,19 1 223,-2 1 1,2 3-1,-1 0 0,0 2 0,-1-1 1,1 3-1,6 4-223,-17-10-99,0 0 0,-1 1 0,2-3 0,-1 0 1,1 1-1,-1-4 0,5 1 99,12 1-1632,-30 0 1438,0 0-1,1 0 0,-1 0 0,0 0 0,0 0 1,0 0-1,0-1 0,1 1 0,-1 0 0,0-2 1,0 2-1,0 0 0,0-1 0,0 1 0,0-1 1,0 0-1,0 1 0,0-1 0,0 0 0,0 1 1,0-2-1,-1 2 0,1-1 0,0 0 0,0-1 1,-1 2-1,1-2 0,-1 1 195,4-35-9224,-4 27 7211,0 8 770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26 20 92,'-13'-3'512,"1"1"32,12-2-160,0 2-132,0-1-28,0 3-380,0 0 24,12-6-88,1 6-196,-13 0-192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2 508,'-1'2'335,"0"-1"1,-1 0-1,1 0 1,0 1-1,0 0 1,0 0-1,0-2 0,1 2 1,-1 0-1,0 0 1,1-1-1,-1 1 0,1 0 1,-1 0-1,1-1 1,0 2-1,-1-1 1,1 0-1,0-1 0,0 2-335,0-2 162,0 0 0,0 1 0,0-2 0,0 1 0,0 0 0,0 1 0,1-1 0,-1 0 0,0 0 0,1-1 0,-1 1 0,0 0 0,1 1 0,-1-1 0,1 0 0,-1 0 0,1 0 0,-1-1 0,1 0 0,0 1 0,-1 0 0,1 0 0,0 0 0,0-1 1,-1 1-1,1 0 0,0-1 0,0 1 0,0-1 0,0 0 0,-1 0 0,1 0 0,0 1 0,0-1 0,0 0 0,0 0 0,0 0 0,1 0-162,89 4 5861,-31-2-250,44-3-5611,557-20 7922,-628 27-7922,-27-5 0,-5 3 0,-1 1 0,0 1 0,0-6 0,0 0 0,1 0 0,-1 0 0,0 0 0,0 0 0,0 0 0,0 1 0,0-1 0,1 0 0,-1 1 0,0-1 0,0 0 0,0 0 0,0 1 0,0-1 0,0 0 0,0 1 0,0-1 0,0 0 0,0 0 0,0 1 0,0-1 0,0 0 0,0 1 0,0-1 0,0 0 0,0 1 0,0-1 0,0 0 0,0 0 0,-1 0 0,1 0 0,0 0 0,0 0 0,0 1 0,0-1 0,0 0 0,0 0 0,-1 0 0,1 1 0,0-1 0,0 0 0,0 0 0,-1 0 0,1 0 0,0 1 0,0-1 0,0 0 0,-1 0 0,1 0 0,0 0 0,0 0 0,0 0 0,-1 0 0,1 0 0,0 0 0,0 0 0,-1 0 0,1 0 0,0 0 0,0 0 0,0 0 0,-1 0 0,1 0 0,0 0 0,0-1 0,-1 1 0,1 0 0,0 0 0,0 0 0,-1-7-2013,11-7-5461,2-5-369,3-15-6233,-15 30 12743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100 189 188,'46'0'3946,"543"0"16462,-411 0-18019,-35 0-6272,-181 0-16713,32 0 19228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 9 312,'62'15'7767,"78"-8"9195,116-8-16962,-84-1 4448,30-7-2634,2-1-350,-149 6-3540,-115 4-11946,21 0-517,39 0 13237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13 408,'1'2'310,"0"-1"1,0 0-1,1 2 1,-1-2-1,0 0 1,1 0-1,-1 1 1,0-1-1,1 0 0,0 0 1,-1-1-1,1 1 1,-1 0-1,1-1 1,0 2-1,0-2 1,-1 1-1,1-1 0,0 0 1,-1 0-1,1 0-310,89 7 6326,15-3-6326,-84-4 595,336 1 6915,-3 11-3371,-197-13-2567,-83-2-2406,-76 3 525,1 0-83,-8-1-1417,-7-4-6047,-13-34-5971,27 34 12549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287 29 408,'0'0'1153,"0"0"-116,0 0 11,0 0 18,0 0-63,0 0-47,0 0-26,0 0 506,0 0 1268,0 0-1498,0 0-513,0 0 16,0 0-59,0 30 2997,1 9-2010,0-11-752,-1 0-1,-2-1 1,-4 26-885,4-3 817,2-45-723,2 1 0,-2 0 0,0 0 0,-2 0 0,2 0 0,-1-1 0,0 1 0,-1 0 0,1 0 0,-2 1-94,1-2 44,0 2 0,1-2-1,-1 1 1,1-1 0,0 1-1,0 1 1,1-1-44,0-1 1,-1 0 0,1-1 0,-1 2 0,0-1 1,-1-1-1,1 1 0,-1 0 0,-1 3-1,3-8-139,0 0 0,0 1 0,0-1 0,0 0 0,-1 0 0,1 1 0,0-1 0,0 0 0,0 1-1,0-1 1,-1 0 0,1 0 0,0 1 0,0-1 0,-1 0 0,1 0 0,0 1 0,0-1 0,-1 0 0,1 0 0,0 0 0,-1 0 0,1 0 0,0 1 0,-1-1 0,1 0 0,0 0 0,-1 0-1,1 0 1,0 0 0,-1 0 0,1 0 0,0 0 0,-1 0 139,-9-10-4781,5 4 4227,5 4-6,-1 0 0,0 0 0,1-1-1,-1 1 1,1 0 0,-1 0 0,1-1 0,0 1-1,0-1 1,0 0 0,1 1 0,-1 0 0,1-2 560,-1-21-3344,-6 5 544,6 7 1592</inkml:trace>
  <inkml:trace contextRef="#ctx0" brushRef="#br0" timeOffset="1">306 2 280,'0'0'641,"15"2"3234,-7 1 2707,-10 3-6249,0 2 0,-1-2 0,1 0 0,-1 0 0,0 1 0,-1-1 0,0 0 0,0 0 0,-1 2-333,-1 0 358,-3 4 139,-1-1-1,0 0 0,0 0 1,-5 2-497,5-5 271,1 1 0,0 0 1,1 0-1,0 1 0,1 0 0,-3 3-271,4-6 696,3-9-6645,5-6-2164,3 3 6548,-4 3 156,-1-2 131</inkml:trace>
  <inkml:trace contextRef="#ctx0" brushRef="#br0" timeOffset="2">7 495 796,'-1'1'74,"1"-1"1,0 0-1,0 0 0,0 0 1,-1 0-1,1 0 0,0 0 1,0 1-1,0-1 0,-1 0 0,1 0 1,0 0-1,0 0 0,0 1 1,0-1-1,0 0 0,0 0 1,-1 0-1,1 1 0,0-1 0,0 0 1,0 0-1,0 1 0,0-1 1,0 0-1,0 0 0,0 0 1,0 1-1,0-1 0,0 0 1,0 0-1,0 1 0,0-1 0,0 0 1,0 0-1,0 0 0,1 1 1,-1-1-1,0 0 0,0 0 1,0 0-1,0 1 0,0-1 1,0 0-1,1 0 0,-1 0 0,0 1 1,0-1-1,0 0 0,1 0 1,-1 0-75,19 10 3057,-12-6-2414,0-2 0,0 0-1,0 0 1,1-1 0,-1 0 0,2 0-643,22-1 1366,-12 1-416,1-1 1,0-1 0,0-1-1,-1-1 1,6-1-951,117-38 2762,-108 26-2281,-30 13-540,-1 1 1,1 0-1,-1 1 0,1-1 1,0 0-1,0 1 0,0 0 1,0 0-1,0 0 0,3 0 59,-4 1-1574,-5 0-741,-13-2-3516,-26 0-3453,35 2 8105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199 142 92,'0'0'1056,"0"0"-10,0 0-33,0 21 8244,0 27-6977,1-21-1199,1 1 0,2-1-1,2 18-1080,-2-16 402,6 17-62,-8-37-243,-1 0 1,1 1-1,-2-1 0,1 1 0,-1 0 0,-1-1 0,0 7-97,-1 5-120,3-20 7,-1-1-1,0 1 0,0-1 0,0 0 0,0 1 0,0-1 0,0 0 1,0 1-1,0-1 0,0 1 0,0-1 0,0 0 0,0 1 0,0-1 1,0 1-1,-1-1 0,1 0 0,0 1 0,0-1 0,0 0 0,0 1 1,-1-1-1,1 0 0,0 1 0,0-1 0,-1 0 0,1 1 0,0-1 1,-1 0-1,1 0 0,0 1 0,-1-1 0,1 0 114,-11-9-3045,9 6 2392,1 0 0,0-1 0,-1 1 0,1 0 0,-1 0 0,1-1 0,0 1 0,0-1 0,0 1 0,0-5 653,1-29-4460,0 23 3276</inkml:trace>
  <inkml:trace contextRef="#ctx0" brushRef="#br0" timeOffset="1">216 1 476,'0'7'6006,"-7"29"-2353,6-32-3512,-1 1-1,1-1 1,-1 0 0,-1 0 0,1 1-1,-1-1 1,1 0 0,-1 0 0,0 0-1,1-1 1,-2 1 0,1 0 0,-2 0-141,-9 11 373,-12 29 168,23-30-4992,3-13 3488,0-3-4634,0-2 4365</inkml:trace>
  <inkml:trace contextRef="#ctx0" brushRef="#br0" timeOffset="2">3 530 348,'37'14'4709,"-25"-12"-3787,0-1 0,0 0-1,0-1 1,0 0 0,9-2-922,26 0 1819,-29 2-1364,-1-1 0,0-1 0,-1-1 0,2-1 0,-2 0 0,1-1 0,0-1 0,-1-1-455,-3 1-105,10-6-546,-11-4-2912,-17-2-1141,4 8 193,1 6 3300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47 140 220,'-6'10'4749,"54"-12"2103,-44 1-6644,0 1 0,0-1 0,0 0 0,0 0 0,0-1 0,0 1 0,0-1 0,-1 0 0,1 0 0,0-1 0,-1 0 0,1 1 0,1-3-208,15-16 855,48-42 1223,-63 58-1958,0 1 1,0 1-1,0 0 1,0 0 0,1 0-1,0 1 1,-1-1-1,1 1 1,0 0-1,0 1 1,0 0-1,4 0-120,-2 0 203,-8 0-187,1 1 0,-1 0 0,1-1 0,0 1 0,-1 0 0,1 0 0,-1 0 0,1-1 0,0 1 0,-1 0 0,1 0 0,0 0 0,-1 0 0,1 0 0,0 0 0,-1 0 0,1 1 0,-1-1 0,1 0 0,0 0 0,-1 0 0,1 1 0,-1-1 0,1 0 0,-1 1 0,2-1 0,-1 0 0,-1 1 0,1-1 0,-1 1 0,0-1 0,1 1 0,-1-1 0,1 1 0,-1-1 0,0 1 0,1 0 0,-1-1 0,0 1 0,0-1 0,1 1 0,-1 1 0,0-2 0,0 1 0,0 0 0,0-1-1,0 1 1,0 0 0,0 0 0,0 0-16,0 157 311,-9-123-240,1-12-132,5-7 99,-2 1 0,0-1 0,-1-1 1,0 0-1,-1 1 0,0-2 1,-2 0-1,-6 10-38,-13 16 562,-2 0 0,-8 4-562,-24 21 887,57-61-836,1-1-1,-1 1 0,0-1 0,0 0 1,-1 0-1,0 0 0,1-1 0,-1 0 0,0 0 1,1-1-1,-1 0 0,0 0 0,-3 0-50,9-1-4,-1 0-1,0 0 1,0 0-1,0 0 1,1 0-1,-1 0 1,0 0-1,0 0 1,0 0-1,0 0 1,1-1-1,-1 1 1,0 0 0,0-1-1,1 1 1,-1 0-1,0-1 1,0 1-1,1-1 1,-1 1-1,0-1 5,-1-23-186,2 14 82,0-43-727,0 53 799,0 0-11,30 0-278,-15 1 301,-1 1 0,2 0 0,-2 2 0,12 4 20,-11-4-18,0 0 0,-1-1-1,1-1 1,15 2 18,41 1 221,-11-1-3867,-51-5-3737,7-8 2295,-11 4 3991,11 0-1791,-3 1 1648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85 168 152,'9'-17'10626,"13"-7"-7612,28-21-3699,-43 39 1596,16-24-449,-22 29-419,0-1 1,1 0-1,-1-1 0,1 1 1,0 1-1,-1-2 1,1 1-1,0 0 0,0 0 1,0 0-1,0 1 1,1-1-1,-1 1 0,0-1 1,2 1-44,39-13 1026,-34 43-668,-5 3-120,-3-29-224,0 0-1,0 1 1,-1 0-1,1 0 1,-1-2-1,0 3 1,0-1-1,0-1 1,-1 1-1,1 1-13,-2 6 40,1 0-1,1 0 0,-1 0 0,2 1 1,1 9-40,0 18 65,-2-24 99,0 1-1,-1-1 1,0 1 0,-1 0 0,-1-1 0,0-1 0,-1 1 0,0 0 0,-1 0 0,-1-1 0,0-1 0,0 0 0,-2 1 0,1-1-1,-4 2-163,-9 18 327,17-27-280,-1 1 0,-1-1 0,1 1 0,-1 0 0,0-2 0,-3 5-47,-73 72 325,61-64-321,16-14 5,0 0 1,0 0-1,0-1 1,0 1 0,0-2-1,-1 1 1,0-1-1,0 1 1,-3 0-10,7-3-4,1 0 0,-1 0 0,1 0 0,-1 0 0,1 0 0,-1 0 0,1 0 0,-1 0 0,1 0 0,-1-1 0,1 1 0,-1 0 0,1 0 0,-1 0 0,1-1 0,0 1 0,-1 0 0,1-1 0,0 1 0,-1 0 0,1-3 0,0 3 0,-1 0 0,1 0 0,0 0 0,0-1 0,-1 1 0,1-1 0,0 1 0,0-1 0,0 1 0,0-1 0,-1 1 0,1-1 0,0 0 4,-5-35-237,9-37-324,-3 64 508,2 2-1,-1-2 1,1 1 0,0 0 0,0 2-1,1-3 1,0 2 0,0 0 0,4-6 53,-5 10-10,-1 1 1,1-2 0,0 2 0,-1-1 0,1 1 0,1 0 0,-1-1 0,1 1 0,-1 0 0,1 1 0,-1-1 0,1 0 0,0 1 0,0 0 0,0 0 0,-1 1 0,1-1 0,0 1 0,3 0 9,19 1 223,-2 2 1,2 1-1,-1 1 0,0 2 0,-1 0 1,1 1-1,6 5-223,-17-10-99,0 0 0,-1 1 0,2-3 0,-1 0 1,1 0-1,-1-2 0,5 0 99,12 1-1632,-30 0 1438,0 0-1,1 0 0,-1 0 0,0 0 0,0 0 1,0 0-1,0-1 0,1 1 0,-1 0 0,0-2 1,0 2-1,0 0 0,0-1 0,0 1 0,0-1 1,0 0-1,0 1 0,0-1 0,0 0 0,0 1 1,0-1-1,-1 0 0,1 0 0,0 0 0,0-1 1,-1 2-1,1-2 0,-1 1 195,4-35-9224,-4 27 7211,0 8 770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21 26 92,'-11'-4'512,"2"1"32,9-1-160,0 0-132,0 0-28,0 4-380,0 0 24,9-7-88,2 7-196,-11 0-192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9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 2026 312,'0'0'673,"0"0"-4,0 0-28,0 0-12,0 0 33,0 0-92,0 0-26,0 0 8,0 0 21,0 0 236,0 0 1134,0 0-518,0 0-609,0 0-98,0 0-23,0 0 37,0 0 36,0 0 0,0 0-80,0 0 42,0 0-49,0 0-34,0 0-23,0 0-55,0 0 35,31-5 7245,-16-6-6285,-1 0 0,-1-2 0,10-9-1564,1-2 1168,13-18-1152,15-21-16,-13 14 0,-13 17 0,-1 0 0,20-38 0,8-10 0,38-64 0,-22 33 0,-49 80 0,40-61 0,6 3 0,12-10 0,-31 45 0,-18 18 0,31-29 0,32-16 0,11-1 0,-6 6 0,2-10 0,141-156 0,-217 211 0,-19 23 0,1 1 0,0 0 0,1 0 0,-1 1 0,1 0 0,1-1 0,1-1 0,0 0 0,-1 0 0,0 0 0,0-1 0,-1 0 0,5-8 0,39-32 0,-48 46 0,0-1 0,1 1 0,0-1 0,0 2 0,0-2 0,0 1 0,0 2 0,0-3 0,2 1 0,13-13 0,0 3 0,-16 13 0,-1 0 0,0 0 0,1 0 0,-1 0 0,0 0 0,1-1 0,-1 1 0,0 0 0,0-1 0,1 1 0,-1-1 0,0 1 0,0-1 0,0 0 0,0 1 0,0-1 0,0 0 0,0 0 0,1 0 0,23-9 0,-6 4 0,-54 3 0,20 4 0,1 1 0,0 1 0,0 0 0,0 2 0,0 0 0,0 0 0,1 0 0,0 3 0,-6 2 0,-65 28 0,24-10 0,54-23 0,6-1 0,1-4 0,0 0 0,0 1 0,1-1 0,-1 0 0,0 0 0,0 0 0,0 0 0,0 0 0,1 0 0,-1 0 0,0-1 0,0 1 0,0 0 0,0-1 0,0 1 0,0 0 0,0-1 0,0 0 0,0 1 0,0-1 0,0-1 0,1 1 0,1-1 0,25-8 0,1-1 0,-1-3 0,2-3 0,50-22 0,-75 34 0,35-7 0,-40 12 0,1 0 0,-1-1 0,1 1 0,-1 0 0,1 0 0,-1 0 0,1 0 0,0 0 0,-1 0 0,1 0 0,-1 0 0,1 0 0,-1 0 0,1 1 0,-1-1 0,1 0 0,-1 0 0,1 0 0,-1 1 0,1-1 0,-1 0 0,1 1 0,-1-1 0,1 0 0,-1 1 0,1-1 0,-1 1 0,0-1 0,1 0 0,-1 2 0,0-2 0,1 1 0,-1-1 0,0 0 0,0 0 0,0 2 0,1-1 0,-1-1 0,0 1 0,0-1 0,0 1 0,-1 21 0,1-19 0,0 23 0,1-17 0,0 0 0,-1-1 0,-1 2 0,1-3 0,-2 4 0,1-3 0,-1 1 0,0 1 0,-5 8-866,-11 17-3877,8-23 833,8-11 2920,-1 2 0,1-1 0,-1 1 0,1 0 0,0 0 0,0 0 0,0 0 0,1-1 0,-1 1 1,1 1-1,-1 0 0,1-1 0,0-1 0,0 3 990,-14 30-8246,15-26 7131</inkml:trace>
  <inkml:trace contextRef="#ctx0" brushRef="#br0" timeOffset="1">28 1795 572,'0'0'727,"0"-22"12633,2 26-7204,3 19-3906,-8-12-1971,0-1 1,1 2 0,0-2-1,1 2 1,1-1 0,-1 0-1,2 0 1,-1 1 0,3 6-280,-2 24 462,-1 91 372,3-133-757,-1 0 0,0 1 0,1-1 0,-1 0 0,0 0 0,0-1 0,1 1-1,-1 0 1,0-1 0,0 1 0,1-1 0,-1 0 0,0 0 0,0 0-1,0 0 1,0 0 0,0 0 0,2-3-77,59-32 328,63-55 107,-116 83-395,-2 1-142,1-1-1,0 1 1,0 1-1,1 0 1,10-6 102,-1-1-731,-18 12 488,0 0 0,0 0 0,1 0 0,-1 0 0,0-1 0,0 2 0,0-1 0,1 1 0,-1-1 1,0 1-1,0-1 0,1 1 0,-1-1 0,1 1 0,-1 0 0,0-1 0,1 1 0,1 0 243,-4-4-9867,2-11 4772,16-18-1428,-11 24 5323</inkml:trace>
  <inkml:trace contextRef="#ctx0" brushRef="#br0" timeOffset="2">2068 22 380,'0'0'1181,"0"0"-118,0 0-14,0 0 23,0 0 29,0 0-132,0 0 1,0 0 595,0 0 1506,0 0-1863,0 0-605,0 0-27,40 0 4078,-38 0-4532,-1 1 0,1-1 0,-1 0 0,1 1 0,-1-1 0,1 1 0,-1 0 0,0-1 0,1 1 0,-1 0 0,0 0 0,0 0 0,1 1 0,-1-2 0,0 2 0,0-1 0,0 0 0,0 1 0,0 0 0,-1-2 0,1 2 0,0-1 0,-1 0 0,1 1 0,0-1 0,-1 1 0,1 0-122,11 58 2438,-6-26-967,-3-19-862,0 1 1,-2 0-1,1 0 1,-2 6-610,6 49 1258,-6-9-551,10 73 576,13 74-867,7-2-416,-20-138 0,-6-46 0,-1 0 0,-1 2 0,0 6 0,1 25 0,0 23 0,-5-26 0,3-1 0,2-1 0,2 7 0,4 92 0,-7-98 0,8 46 0,0-11 0,16 101 0,2-37 0,-13-79 0,-3 1 0,-3-1 0,-1 55 0,7-3 0,0-5 0,-15-108 0,0-6 0,-1 2 0,1-3 0,1 3 0,-1-2 0,1 1 0,0 0 0,0-1 0,0-1 0,2 5 0,-2 0 0,-1-8 0,0 0 0,0 0 0,0 0 0,0 0 0,0 1 0,1-2 0,-1 2 0,0-2 0,0 2 0,1-2 0,-1 1 0,0 0 0,1 0 0,-1-1 0,1 1 0,-1 0 0,1-1 0,-1 1 0,1 0 0,0-1 0,-1 1 0,2 0 0,4 32 0,-14 15 0,7-16 0,0-22 0,1-1 0,-1 2 0,2 0 0,-1-1 0,1 0 0,1 0 0,0-1 0,2 6 0,4 42 0,-8-35 0,-1-10 0,1 2 0,0-1 0,1 1 0,0 0 0,1-1 0,0 0 0,1 2 0,0-4 0,1 2 0,4 7 0,-6-15 0,0 0 0,0 0 0,-1 1 0,0-1 0,0 0 0,0 0 0,0 1 0,-1 2 0,1-3 0,-1 0 0,1 0 0,-1-1 0,1 1 0,1-1 0,0 2 0,0-2 0,0 2 0,13 42 0,-13-41 0,0-2 0,-1 1 0,0 1 0,0-1 0,0-1 0,0 0 0,-1 5 0,29 40 0,-28-44 0,2 7 0,-2-13 0,-1 0 0,1 2 0,-1-2 0,0 0 0,1 1 0,-1-1 0,0 0 0,1 1 0,-1-1 0,0 1 0,0-1 0,1 1 0,-1-1 0,0 0 0,0 1 0,0-1 0,0 1 0,0-1 0,1 1 0,-1-1 0,0 1 0,0-1 0,0 2 0,0-2 0,0 1 0,-1-1 0,1 1 0,0-1 0,0 1 0,0-1 0,0 1 0,0-1 0,-1 1 0,2 2 0,-3-1 0,0-1 0,0-1 0,0 0 0,0 2 0,0-2 0,1 1 0,-1-1 0,0 0 0,0 0 0,0 0 0,0 0 0,0 0 0,0 0 0,0 0 0,-9 0 0,0 0 0,1-1 0,-2-1 0,-8-1 0,17 2 0,-1 0 0,1 0 0,-1-1 0,1 1 0,0-1 0,-1-1 0,1 1 0,0 0 0,0 0 0,0-1 0,1 2 0,-1-3 0,-1-2 0,-6-2 0,6 20 0,6-6 0,0 0 0,0-1 0,1 2 0,-1-2 0,1 0 0,0 1 0,1-1 0,2 3 0,2 5 0,3 3 0,0-2 0,0 0 0,1-1 0,2 0 0,-1 0 0,1-2 0,3 3 0,-10-9 0,1 1 0,0-1 0,1 0 0,0-1 0,-1 0 0,1 0 0,1-1 0,-1 0 0,0 0 0,1-2 0,-1 1 0,1-1 0,1-1 0,-9 0 0,0 0 0,0-1 0,0 1 0,0-1 0,0 1 0,0-1 0,0 0 0,0 0 0,0 0 0,-1 0 0,1 0 0,0-1 0,-1 1 0,1-1 0,0 1 0,-1-1 0,0 0 0,1 1 0,-1-1 0,0 0 0,0 1 0,0-1 0,0 0 0,0 0 0,0-1 0,-1 1 0,1-1 0,-1 2 0,1-1 0,-1 0 0,0 0 0,1 0 0,-1 0 0,2-17 0,-1 1 0,-1 0 0,0-1 0,-1-1 0,0-5 0,-2-36-2498,-2 1 0,-3-4 2498,-12-51-7945,15 92 5084,-1 1 1,-1 1-1,-1 0 0,0 1 1,-1 0-1,-2-2 2861,5 8-1263,4 0 116</inkml:trace>
  <inkml:trace contextRef="#ctx0" brushRef="#br0" timeOffset="3">2117 27 188,'0'0'989,"0"0"16,0 0 9,0 0-110,0 0-11,0 0 334,0 0 1480,0 0-710,0 0-1314,-15 29 1397,12-25-1956,0-1-1,1 1 1,-1 0-1,1 0 0,-1 1 1,1-1-1,0 0 1,1 1-1,-1-2 0,1 4-123,-20 35 778,20-40-716,-1 1 0,1-1 1,0 0-1,0 1 0,0-1 1,0 2-1,0-2 0,1 1 1,-1 0-1,1-1 1,-1 2-63,1-1 63,0 1 1,-1-2 0,1 1-1,-2 0 1,1 0 0,0-1-1,0 0 1,0 1 0,-1 0-1,1 0 1,-1 0-64,0 1 110,0-1-1,0 1 1,0 1 0,0-1 0,1-1 0,0 2-1,0-1 1,0 1 0,0 0 0,1-1-1,-1 0 1,1 0 0,0 1 0,1 2-110,-6 7 576,9-19-155,-3 3-327,6-6 76,0 1 1,-1-2-1,1 0 0,-2 1 1,0-2-1,0 0 0,-1 2 1,0-2-1,1-3-170,25-35 672,-27 38-162,0-1 0,-1 0-1,0 1 1,0-1 0,-1-11-510,31 28 2729,-27 1-2507,0-2 0,1 1 0,0-1 1,0-1-1,0 1 0,0-1 0,1-1 1,0 2-1,0-2 0,0 0 0,0-1 0,0 1-222,8 1 119,0-1 0,0 0 0,0 0 0,0-2 0,14 0-119,-24 1-731,-2 3-6242,-3 15-10768,-1-4 14885,1-7 1620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0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112 64 1372,'-8'-4'8277,"8"5"-3934,1 20-765,-2-18-3360,1-1-1,1 1 0,-1-1 1,0 1-1,0 1 0,1-2 0,0 1 1,-1-1-1,1 0 0,0 0 1,0 2-1,0-3 0,1 2 1,0 1-218,1 1 313,14 45 3111,-10 120 3907,-7 259-6245,2-389-1086,2 0 0,4 17 0,2 19 0,40 334 0,-45-341 0,11 87 0,-6 18 0,-3-108 0,-2-1 0,-4 2 0,-4 41 0,1 12 0,3-79 0,3-1 0,2 7 0,-1-6 0,-1 1 0,-2 7 0,-2-27 0,-1-13 0,1-1 0,0 0 0,0 1 0,1-1 0,0 1 0,0-1 0,1 0 0,0 2 0,0 0 0,0-1 0,-1 0 0,0 0 0,-1 1 0,0-2 0,-1 3 0,-1 8 0,1 13 0,0-13 0,1-14 0,-1-1 0,1 2 0,0-1 0,0 0 0,1-1 0,0 2 0,0-1 0,0-1 0,0 1 0,2 4 0,8 42 0,8-17 0,-18-6 0,-1-26 0,0 1 0,0-2 0,-1 2 0,1 0 0,0-1 0,1 0 0,-1-1 0,0 2 0,1-1 0,-1 0 0,1 0 0,-1-1 0,1 2 0,0-1 0,0 1 0,0-1 0,1 0 0,0 2 0,0 0 0,0-1 0,0 4 0,0-3 0,-1 1 0,1-1 0,-1 1 0,0 1 0,-1-2 0,1 1 0,-1 5 0,7 32 0,-4-33 0,-2-5 0,0 0 0,1 1 0,-1-1 0,1-1 0,0 1 0,0-1 0,0 1 0,2 2 0,5 11 0,-15-15 0,10-2 0,-6-3 0,1 0 0,0-1 0,-1 2 0,1-1 0,-1 2 0,0-3 0,0 2 0,0-1 0,0-1 0,-1 3 0,1-1 0,-1 0 0,-1-2 0,-77-90 0,79 90 0,0 2 0,0 0 0,0-1 0,1 0 0,0-1 0,-1 1 0,1-1 0,0 2 0,0-1 0,1 0 0,1 9 0,0 0 0,0 1 0,1-1 0,0-2 0,0 4 0,0-3 0,1 1 0,0-1 0,0 1 0,0-1 0,1 0 0,0 0 0,0-1 0,0 2 0,0-2 0,1 0 0,0 1 0,-1-2 0,1 0 0,1 1 0,-1-2 0,4 3 0,-5-4 0,17 5 0,-21-6 0,1 0 0,-1 0 0,1 0 0,-1 0 0,1 0 0,-1 0 0,1 0 0,-1 0 0,1 0 0,-1 0 0,0-2 0,1 2 0,-1 0 0,1 0 0,-1 0 0,1-1 0,-1 1 0,0 0 0,1 0 0,-1-1 0,0 1 0,1 0 0,-1 0 0,0 0 0,1-2 0,-1 2 0,0 0 0,0-1 0,1 1 0,-1-1 0,0 1 0,0-1 0,0 1 0,0-1 0,1 1 0,-1 0 0,0-1 0,0 1 0,0-1 0,0 1 0,0-1 0,15-56 0,-14 21-2047,3 2 0,0-1 0,4-11 2047,-1 12-2414,-2-2 0,-1 0 0,-1-12 2414,0-1-5059,-2 37 3457,0 0 0,-1 1-1,0 0 1,0-1-1,-1 1 1,-1-1-1,-1-5 1603,-2 3-1235,4 0 126</inkml:trace>
  <inkml:trace contextRef="#ctx0" brushRef="#br0" timeOffset="1">30 37 984,'-8'45'10752,"8"-15"-6413,0-28-3916,0-2-6,0 46 3039,0-26-2805,1-8-391,-1-2-1,0 1 1,-1-1-1,0 1 1,-1 0-1,-1 4-259,0-2 377,1-1-1,0 1 1,1-1-1,0 2 1,1 3-377,-6 5 1328,9-32-319,0-4-645,2-1 0,0 0 0,0 2 0,4-6-364,1 2 255,-1 0 0,-1-1 1,-1 1-1,2-7-255,14-34 717,-17 46-529,-3 7-42,0 0-1,-1 0 1,0 0 0,0 0 0,0 0 0,-1 0 0,1-3-146,-1 11 81,0 1 1,0 0 0,0-1 0,1 1 0,0-3-1,-1 3 1,1 0 0,0-2 0,0 1 0,1 0-1,-1-1 1,1 0 0,-1 2 0,3-2-82,17 24 420,-12-14-420,0 0 0,0-1 0,1 2 0,0-6 0,12 13 0,15 12 0,-26-24 0,-11-8 0,0 1 0,0-1 0,0 1 0,0-1 0,0 1 0,0-1 0,0 1 0,0 0 0,0 0 0,0-1 0,0 1 0,0-1 0,0 2 0,-1 0 0,1-2 0,0 1 0,-1 1 0,1-2 0,0 3 0,5 2 0,-5-2-27,-1-2-423,0-1-1309,-6-2-4759,11-1 1947,-4 3 1372,5-4-4905,6 3 4191,0 1 1661,-4-5 1006</inkml:trace>
  <inkml:trace contextRef="#ctx0" brushRef="#br0" timeOffset="2">500 42 1276,'2'0'-345,"1"0"3161,6 15 10557,-5-8-12176,38 41 5465,-9 15-2141,15-2-1254,-39-51-3267,-1 2 0,0-1 0,-1 2 0,0 0 0,0-1 0,-1 3 0,20 36 0,99 169 0,-110-192 0,19 38 0,3-3 0,6 3 0,0 8 0,17 25 0,15 26 0,-42-75 0,-3 2 0,-3 2 0,11 28 0,6 9 0,21 59 0,-43-95 0,2 0 0,3-2 0,9 10 0,10 17 0,4 14 0,32 58 0,24 45 0,-54-95 0,0 6 0,-21-35 0,-8-15 0,9 18 0,-23-53 0,1 1 0,0-1 0,12 16 0,-13-22 0,-2 0 0,1 0 0,-1 1 0,0 4 0,-1-5 0,1 0 0,0 0 0,1-1 0,8 14 0,59 107 0,-30-54 0,-29-50 0,2 0 0,1-1 0,16 19 0,146 167 0,-67-73 0,4 0 0,-90-102 0,-15-21 0,-7-9 0,14 32 0,-15-27 0,-4-16 0,-1 1 0,1-1 0,0 1 0,0-1 0,0 2 0,0-2 0,1 0 0,-1 1 0,1-1 0,-1 0 0,1 1 0,0-2 0,0 2 0,2 2 0,0-1 0,-1 1 0,0-2 0,0 2 0,0 1 0,-1-2 0,1 1 0,-1 1 0,1 1 0,-1-1 0,0-1 0,2 2 0,-1-2 0,1 0 0,-1 0 0,1 0 0,3 3 0,6 6 0,-2 0 0,0 2 0,0-1 0,7 16 0,1 1 0,-19-32 0,4 5 0,0 1 0,-1-1 0,1 2 0,-1-1 0,0 0 0,-1 0 0,0 2 0,0-2 0,1 6 0,-1-6 0,0-2 0,0 1 0,0 1 0,1-2 0,-1 1 0,1-1 0,1 0 0,-1 1 0,2 1 0,6 10 0,31 51 0,-2-2 0,-38-62 0,-1-1 0,1 0 0,0 0 0,0 1 0,0-1 0,0 1 0,0-1 0,1 0 0,-1 0 0,1-1 0,-1 1 0,1-1 0,-1 1 0,1-1 0,2 1 0,7 5 0,-7-3 0,-1-1 0,1 1 0,-1 0 0,0 0 0,-1 2 0,1-1 0,-1-1 0,1 1 0,-1 2 0,-3-7 0,0 0 0,0 2 0,0 0 0,0-2 0,0 1 0,0 0 0,1 0 0,-1 0 0,0 1 0,0-2 0,1 1 0,-1-1 0,1 1 0,-1 0 0,1 0 0,-1-1 0,1 1 0,-1 0 0,1 1 0,0-2 0,-1 1 0,1-1 0,0 1 0,0 0 0,-1-1 0,1 0 0,0 1 0,1 1 0,-2-2 0,1 0 0,-1 0 0,1 0 0,-1 0 0,0 0 0,1 0 0,-1 0 0,1 1 0,-1-1 0,1 0 0,-1 0 0,0 0 0,1 2 0,-1-2 0,0 0 0,1 1 0,-1-1 0,0 1 0,0-1 0,1 1 0,-1-1 0,0 1 0,0-1 0,0 1 0,0-1 0,0 0 0,0 2 0,8 23 0,-1 5 0,1-6 0,-38-48 0,23 15 0,-1 0 0,0 1 0,0-1 0,-1 2 0,0 0 0,-8-6 0,-22-18 0,-36-30 0,73 60 0,1-1 0,0 0 0,0 1 0,0 0 0,-1 0 0,1 0 0,-1-1 0,1 2 0,0 0 0,-1-2 0,0 2 0,1 0 0,-1-1 0,1 1 0,-1 0 0,0-1 0,1 1 0,-1 0 0,0 0 0,2 0 0,-1 0 0,1 0 0,0 0 0,-1 0 0,1 1 0,0-1 0,-1 0 0,1 0 0,0 0 0,-1 1 0,1-1 0,0 0 0,0 0 0,-1 0 0,1 0 0,0 0 0,0 2 0,-1-2 0,1 0 0,0 0 0,0 0 0,0 0 0,0 2 0,0-2 0,-1 0 0,1 1 0,0-1 0,0 0 0,0 1 0,0-1 0,0 1 0,0-1 0,0 0 0,0 1 0,0-1 0,1 0 0,-1 2 0,4 24 0,-2-20 0,0 0 0,0 1 0,1-2 0,0 1 0,0-1 0,0 1 0,0-1 0,2 1 0,7 8 0,1-2 0,1 0 0,9 7 0,-18-16 0,1 1 0,-1-1 0,1 0 0,0 0 0,0-1 0,0 0 0,0 0 0,0 0 0,0-1 0,0 0 0,1 0 0,2-1 0,56 0 0,-64 0 0,0 0 0,0 0 0,-1 0 0,1 0 0,0 0 0,0 0 0,-1-1 0,1 1 0,0 0 0,-1-1 0,1 1 0,0 0 0,-1-1 0,1 1 0,0-1 0,-1 1 0,1-1 0,-1 1 0,1-1 0,-1 0 0,1 1 0,-1-1 0,1 0 0,-1 1 0,0-2 0,1 2 0,-1 0 0,0-2 0,0 1 0,0 1 0,1 0 0,-1-2 0,0 1 0,0 1 0,-1-32 0,0 24 0,2-21-309,0 13-274,-1 1-1,0-1 1,-2 1 0,1-1 0,-2 1 0,-1-6 583,0 9-1560,-1 4 0,1-2 0,-2 2 0,1-2 0,-1 3 0,0-1 0,-1 0 0,1 0 0,-2 1 0,1 2 0,-5-6 1560,0 0-2024,1 0 1,0 0 0,1-2-1,-3-2 2024,2-4-1411,-9 1 137</inkml:trace>
  <inkml:trace contextRef="#ctx0" brushRef="#br0" timeOffset="3">520 71 408,'-7'0'3844,"7"0"-3650,0 0 0,0-2 1,0 2-1,0-1 0,0 1 1,0 0-1,0-1 0,0 1 1,0-1-1,0 1 1,-1-1-1,1 1 0,0-1 1,0 1-1,0 0 0,-1 0 1,1 0-1,0-2 0,0 2 1,-1 0-1,1-1 0,0 1 1,0 0-1,-1-1 0,1 1 1,-1 0-1,1 0 0,0-1 1,-1 1-1,1 0-194,-14 3 2545,-15 19-1563,26-19-596,-1 2-237,0 1 1,0-1-1,0 1 1,1 0-1,0 0 1,0 0 0,0 0-1,1 2 1,0-2-1,0 0 1,0 1-150,-15 41 938,12-37-712,1 2 0,-1-3 0,2 2 0,-1-2 0,2 4-1,-1-3 1,2 2 0,0 1 0,0 9-226,-2-7 351,0 9 31,3-24-369,0-1 0,0 1-1,0-1 1,0 1 0,0-1 0,0 0 0,0 0 0,0 0 0,0 2-1,1-2 1,-1 1 0,0-1 0,0 1 0,1-1 0,-1 0 0,0 1-1,0-1 1,1 0 0,-1 1 0,0-1 0,1 0 0,-1 1 0,1-1-1,-1 0 1,0 0 0,1 0 0,-1 0 0,1 0 0,-1 0 0,1 0-1,-1 0 1,1 3 0,-1-3 0,1 0 0,-1 0 0,1 0 0,-1 0-1,1 0-12,1-3 43,0 3 0,-1 0 0,1-1 0,0 0 0,0 0 0,-1 0 0,1 0 0,-1-1 0,1 2 0,-1-1 0,1 0 0,-1-1 0,0 0 0,0 0 0,0 1 0,0 0 0,0-1 0,0-1-43,17-29 221,-10 14-76,3-3 66,-1 0 1,-1 0 0,-1-1 0,-1 1-1,-1-1 1,0-2 0,-2 1 0,-1 0-1,0-4-211,-1 8 318,-1 16-231,-1 1 0,1 0 0,-1 0 0,0-1 0,0 1-1,0 1 1,0-3 0,0 1 0,-1 2 0,1-3 0,-1 2 0,0-1-87,1 2 82,-1 0 0,1 0 0,0-1 0,-1 2 0,1-1 0,0-1 0,0 2 0,0-1 0,-1-1 0,1 2 0,0-2 0,0 1 0,1 0 0,-1 0 0,0 0 0,0 0 0,0 0 0,1 0 0,-1 0 0,0 0-1,1 0 1,-1 0 0,1 0 0,-1 0 0,1 0 0,0 0 0,-1-1 0,1 2 0,0-1 0,0 1 0,-1 0 0,1-2 0,0 1 0,0 1 0,0-1 0,0 1 0,0-1 0,0 1 0,0 0 0,0-1-82,46-4 4113,-44 5-3827,95 0 565,-93 1-851,0 1 0,0-1 0,0 1 0,0 0 0,0 1 0,0 0 0,-1-1 0,1 1 0,-1 0 0,1 0 0,-1 1 0,0 0 0,-1 0 0,2 1 0,23 18 0,-24-21-108,-1 0 0,0 0 1,0 0-1,0 2 0,0-2 0,0 1 1,-1 0-1,1-1 0,-1 1 0,1 0 1,-1 2-1,0-2 0,1 3 108,-6 2-7876,0 3 769,2 0-7360,1-11 13219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0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74 168 1692,'-6'2'5275,"-18"10"-757,20-8-3707,1-1-1,-1 1 1,1-1 0,0 0-1,1 1 1,-1 1 0,1-1-1,0 0 1,0 0 0,0-1-1,1 3 1,0-1 0,-1 2-811,-3 65 9766,5-66-9014,2-1-732,0 0 0,0 1-1,1 1 1,0-4 0,0 2 0,0 1-1,0-2 1,1 0 0,-1 1 0,2-1-1,0 1 1,-1-1-20,14 17-12,-12-11 12,-1 0 0,0 0 0,0 2 0,-1-2 0,0 2 0,-1-1 0,0 1 0,-1-1 0,0 1 0,1 1 0,0 33 0,-1-2 0,-2 4 0,0-25 0,-8 208 0,8-75 0,0-153 0,0-6 0,-2-22 0,-1 1 0,-1-2 0,-1 2 0,0 0 0,-2 1 0,-1 0 0,-4-9 0,2 6 0,1-1 0,0 1 0,3-1 0,-4-29 0,-3-154 0,12 176 0,2-1 0,2 0 0,1 1 0,8-33 0,-9 54 0,1 0 0,0 1 0,2-1 0,0 2 0,-1-2 0,2 2 0,-1 0 0,4-2 0,-7 7 0,1 1 0,1 0 0,-1 1 0,1-2 0,0 2 0,0 0 0,1 1 0,-1-1 0,1 1 0,-1-1 0,1 1 0,0 1 0,0-1 0,0 1 0,0 1 0,5-2 0,-2 2 0,1 0 0,0 0 0,-1 1 0,1 1 0,-1-1 0,1 1 0,-1 1 0,2 0 0,-2 1 0,0-1 0,0 1 0,0 0 0,0 2 0,3 1 0,4 2 0,-2 2 0,0 0 0,0 0 0,-1 0 0,1 2 0,-1 0 0,-2 1 0,1-1 0,3 8 0,-10-13 0,0 0 0,0 0 0,-1 1 0,0-1 0,0 0 0,-1 1 0,0 1 0,0-1 0,-1 0 0,0 0 0,-1 1 0,1-1 0,-1 2 0,-1-2 0,0 0 0,0 1 0,-1-1 0,1 0 0,-2 2 0,1-2 0,-3 4 0,1-2 0,-1 1 0,-1-1 0,0 0 0,0 0 0,-2 0 0,1-1 0,0 1 0,-1-2 0,-1 0 0,1 0 0,-1 0 0,0-1 0,-1 1 0,-1-2 0,1 0 0,-8 5 0,-4-1 0,-1 0 0,0-1 0,-1-1 0,1-1 0,-2-1 0,1-2 0,-19 2 0,37-5-32,0 0 0,-1-1-1,1 0 1,-1 0 0,1 0 0,-1 0-1,1-1 1,0 0 0,-2 0 0,2-2-1,0 2 33,3 0-37,1 0 0,0 0 0,-1 0 0,1 0 0,0 1 0,0-3 0,0 2-1,0 0 1,0 0 0,0-1 0,0 1 0,0-1 0,0 1 0,1-2 0,-1 2 0,1-1-1,-1 1 1,1-1 0,-1 0 0,1 1 0,0-1 0,0 1 0,0-1 0,0 0 0,0 1-1,0-1 1,1-1 0,-1 2 0,0-1 0,1 1 0,-1-1 0,1 1 0,-1-1 0,1 1 0,1-2 37,3-14-3300,-4 13 2273,0 0 0,0-1 0,0 1 0,1 0 0,0 1 0,-1-2 0,1 3 0,1-3 0,-1 2 0,1 0 1027,6-10-2952,-9 12 2600,1 0 0,0 0 0,-1 0 0,1-1 0,0 1 0,0 0 0,-1 0 0,1 0 0,0 1 0,0-1 0,0 0 0,0 0 0,0 0 0,1 1 0,-1-1 0,0 0 0,0 1-1,0-1 1,1 1 0,-1 0 0,0-1 0,0 1 0,1 0 0,-1 0 0,1 0 352,14-1-4310,-15 2 3141</inkml:trace>
  <inkml:trace contextRef="#ctx0" brushRef="#br0" timeOffset="1">698 0 572,'0'0'1382,"0"0"30,0 0 47,0 0 34,0 0 49,2 0 7661,5 0-4716,14 4-1250,33 55 1233,-51-55-4346,0 1 1,0 0-1,0 1 0,0-3 1,-1 2-1,1 0 0,-1 1 0,-1-1 1,1 0-1,0 0 0,-1 2 1,0-1-1,0 0-124,2 35 273,-2-34-351,0 0 1,-1 0-1,1 1 1,-2-1-1,1 0 1,-1 1 0,0-1-1,-1 3 78,1 28-1314,0 9-2318,1-46 3378,0 0 0,0 1-1,-1-1 1,1 0 0,0 0 0,0 0 0,-1 0 0,1 0-1,0 1 1,-2-2 0,2 1 0,-1-1 0,1 1 0,-1 0-1,0 0 1,1 0 0,-1-1 0,0 1 0,1 0-1,-1-1 1,0 1 0,0-1 0,0 1 0,1-1 0,-1 1-1,0-1 1,0 0 0,0 1 0,0-1 0,0 0 0,0 0-1,0 1 1,0-1 254,-11 2-7418,12-2 7238,0 0-1,0 0 0,0-2 0,0 2 1,0 0-1,0 0 0,0 0 0,0 0 1,0 0-1,0 0 0,0-1 0,0 1 1,0 0-1,0 0 0,0 0 0,0 0 1,0 0-1,0-1 0,0 1 0,0 0 1,0 0-1,0 0 0,0 0 0,0 0 1,0 0-1,0-1 0,0 1 0,0 0 1,0 0-1,0 0 0,-1 0 1,1 0-1,0 0 0,0 0 0,0 0 1,0-1-1,0 1 0,0 0 0,0 0 1,-1 0-1,1 0 0,0 0 0,0 0 1,0 0-1,0 0 181,6-1-1165</inkml:trace>
  <inkml:trace contextRef="#ctx0" brushRef="#br0" timeOffset="2">1146 191 1304,'-1'-14'10298,"-10"18"-7613,3 17 5685,6 5-340,1-12-5950,1-5-2080,0-2 0,-1 1 0,-1 0 0,1 0 0,-1-1 0,-1 1 0,1-1 0,-1 2 0,0-3 0,-1 1 0,0 1 0,-53 72 0,25-38 0,13-12 0,-21 24 0,-61 59 0,93-104 0,1-2 0,0-1 0,0 1 0,-1-1 0,0 1 0,0-2 0,-1 0 0,1-1 0,-1 1 0,-2-2 0,10-1-74,1-2 0,0 0 0,0 0 1,-1 0-1,1 0 0,0 0 0,0 0 0,-1 0 0,1 0 0,0 2 1,-1-2-1,1 0 0,0 0 0,0 0 0,-1 0 0,1 0 0,0-2 1,0 2-1,-1 0 0,1 0 0,0 0 0,0 0 0,-1 0 0,1 0 1,0 0-1,0 0 0,-1-2 0,1 2 0,0 0 0,0 0 0,0 0 1,-1 0-1,1 0 0,0 0 0,0 0 0,0 0 0,0-1 0,-1 1 0,1 0 1,0 0-1,0-1 0,0 1 0,0 0 0,0 0 0,0-1 0,0 1 1,0 0-1,0 0 0,0-1 0,0 1 0,0 0 0,0 0 0,0-1 1,0 1-1,0 0 0,0-1 0,0 1 0,0 0 0,0 0 74,12-28-9660,14-10-1725,-10 23 8017,15 3 739,-16 10 1514</inkml:trace>
  <inkml:trace contextRef="#ctx0" brushRef="#br0" timeOffset="3">978 609 920,'-12'9'6287,"5"-3"316,15-6-5110,0 0 1,0-2-1,0 0 1,0 1-1,0-1 0,0-1 1,6-3-1494,8-4 1043,0-2 1,1-1-1,7-8-1043,12-7 1492,-24 19-1091,-1 1 1,1 0-1,1 1 1,0 2-1,-1-1 1,19-2-402,13 8 883,-49 41-294,-2-29-589,-1 1 0,-1 0 0,0-2 0,-1 3 0,0-4 0,0 2 0,-1-1 0,-1 1 0,0-1 0,-37 64 0,17-29 0,-26 37 0,-1-11 0,-2-1 0,-4-3 0,-3-4 0,-19 13 0,73-70 0,4-2 0,-1 0 0,-1-1 0,0 0 0,1 1 0,-1-1 0,0-1 0,0 1 0,0-1 0,0 0 0,0 0 0,-1-1 0,1 0 0,-6 0 0,12-2 0,-1 0 0,0 1 0,1-1 0,-1 0 0,0 0 0,1 0 0,-1 0 0,0 0 0,1 0 0,-1 0 0,0-1 0,1 1 0,-1 0 0,0 0 0,1 0 0,-1-1 0,0 1 0,1 0 0,-1-1 0,1 1 0,-1 0 0,1-1 0,-1 1 0,1-1 0,-1 1 0,1-1 0,-1 1 0,1-1 0,0 1 0,-1-1 0,1 0 0,0 1 0,-1-1 0,1-1 0,0 2 0,0-1 0,0 0 0,-1 1 0,1-1 0,0 0 0,0 1 0,0-1 0,0 0 0,0 1 0,-1-15-77,-1 1-1,2 0 1,0-1-1,1 1 1,0 0 0,1-1-1,0 2 1,1-2-1,1 1 1,0 1 0,1-1-1,6-10 78,-10 20-3,1 1 0,-1 0 0,1-2 1,0 1-1,0 1 0,0 0 0,0 0 0,1 0 0,-1-1 0,1 1 0,0 0 0,0 1 0,0-1 0,0 1 0,0 0 0,0 0 1,1 0-1,-1-1 0,1 3 0,-1-3 0,1 2 0,0 0 0,0 0 0,0 1 0,0-1 0,0 1 0,0-1 0,0 1 0,0 0 1,0 1-1,-1-1 0,1 1 0,0-1 0,0 1 0,0 0 0,-1 1 0,1 0 0,-1 0 0,4 1 3,28 18 327,0-2-1,1-2 1,1-1 0,1-1-1,33 7-326,-40-15-1648,2-1 1,-1-1-1,1-2 0,19-1 1648,-51-3-572,0 1 0,0 0 0,0 0 0,0-1 0,0 1 0,0-1 0,0 1 0,0-1 0,0 1 0,0-1 0,0 0 0,-1 0 1,1 1-1,0-2 0,0 1 0,-1 0 0,1 0 0,0 1 0,-1-1 0,1 0 0,-1 0 0,1 0 0,-1 0 0,0 0 0,1 0 0,-1 0 572,4-18-7954,-3 13 5566,4 4 1183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442 91 408,'-3'0'8477,"-3"-1"-3724,-19-2-703,-13 3-1143,1-2-781,1 4 0,0 0 1,-6 3-2127,31-3 254,1 0 0,-1 1 1,0 0-1,1 1 0,0 1 0,1 0 1,-1 0-1,0 0 0,1 1 1,0 1-1,0 0 0,-1 1-254,-8 9 365,-29 28 1110,44-43-1415,1 1 1,-1-1-1,1 1 0,0 0 0,0 1 0,1-1 0,-1 0 0,1 0 0,-1 0 0,1 1 1,0-1-1,0 1 0,0 0 0,1-1 0,-1 1-60,2-1 0,0 0 0,0 0 0,0 0 0,0 0 0,0 0 0,1 0 0,-1-1 0,1 1 0,0-1 0,-1 0 0,1 0 0,0 2 0,1-2 0,-1 0 0,0-1 0,1 1 0,-1 0 0,1-1 0,-1 1 0,1-1 0,0 1 0,62 28 0,51 6 0,-68-24 0,-1 4 0,-1 2 0,25 13 0,-67-30 0,0 1 0,-2 0 0,2 0 0,-1 0 0,1 0 0,-1 2 0,0-2 0,0 1 0,0 0 0,0 0 0,0 0 0,-1 0 0,1 0 0,-1 2 0,0-2 0,0 1 0,0 0 0,-1-1 0,1 1 0,-1 1 0,0-1 0,0 0 0,0 0 0,-1 0 0,1 0 0,-1 1 0,0-1 0,0 0 0,0 0 0,-1 0 0,1 0 0,-1 2 0,0-3 0,0 1 0,-1 0 0,1 0 0,-1 0 0,0 0 0,-2 3 0,-5 11 0,-1-1 0,0-2 0,-1 1 0,-1-1 0,0 0 0,-1-2 0,-1 1 0,0-1 0,-1-1 0,-6 4 0,-13 7 0,-1-3 0,-1 0 0,-1-1 0,-10 1 0,-7-8-1686,14-4-351,40-8 1888,-1 0 0,1 0 0,-1 0-1,1 0 1,-1 0 0,1 0 0,-1 0 0,1 0 0,0 0-1,-1-1 1,1 1 0,-1 0 0,1 0 0,0-1 0,-1 1-1,1 0 1,-1 0 0,1-1 0,0 1 0,0 0 0,-1-2 0,1 2-1,0 0 1,-1-1 0,1 1 0,0-1 0,0 1 0,0 0-1,-1-1 1,1 1 0,0-1 0,0 1 0,0-1 0,0 1 0,0 0-1,0-1 1,0 1 0,0-1 0,0 1 0,0-1 0,0 1-1,0-1 1,0 1 0,0 0 0,1-1 0,-1 1 0,0-1 0,0 1-1,0 0 1,1-1 0,-1 1 0,0-1 149,7-23-5153,-6 21 4512,30-52-7438,-22 40 6752,0 1-1,1 1 1,1-1 0,9-8 1327,0 4-1214</inkml:trace>
  <inkml:trace contextRef="#ctx0" brushRef="#br0" timeOffset="1">653 45 220,'13'-29'3362,"-11"15"1116,-2 15-4314,0-1-1,0 0 1,0 0 0,0 0-1,0 0 1,0 0-1,0 0 1,1 0 0,-1 0-1,0 0 1,0 0-1,0 0 1,0 0 0,0 0-1,0 0 1,0 0-1,0 0 1,0 1 0,0-1-1,1 0 1,-1 0-1,0 0 1,0 0 0,0 0-1,0 0 1,0 0 0,0 0-1,0 0 1,0 0-1,1-1 1,-1 1 0,0 0-1,0 0 1,0 0-1,0 0 1,0 0 0,0 0-1,0 0 1,0 0-1,0 0 1,0 0 0,0 0-1,1 0 1,-1 0-1,0 0 1,0 0 0,0 0-1,0-1 1,0 1 0,0 0-1,0 0 1,0 0-1,0 0 1,0 0 0,0 0-1,0 0 1,0 0-1,0 0 1,0-1 0,0 1-1,0 0 1,0 0-1,0 0 1,0 0 0,0 0-1,0 0 1,0 0 0,0 0-164,9 10 4479,-8-10-4474,16 39 4150,19 59-302,-30-81-3736,-1 0 0,0 1 0,-1 0-1,0 0 1,-2 0 0,0 0 0,-1 1-1,-1 12-116,-1-16-715,1 7-923,3-13-318,2 4-9383,5-17-154,-2 1 9188,5-2 3353,14 0-3683,-17 0 1532</inkml:trace>
  <inkml:trace contextRef="#ctx0" brushRef="#br0" timeOffset="2">1057 332 1532,'-8'2'10861,"-3"5"-3539,-11 16-172,14-14-6079,1 1 1,0-1 0,1 2-1,0-1 1,-1 1-1072,-3 8 89,-2-1 1,0 0-1,-1-1 1,-1-1-1,0 0 1,-14 12-90,3-3 7,20-19-578,0-1-1,0 1 1,-1-2-1,1 1 1,-1-1 0,0 0-1,-1-1 1,1 2 0,0-1-1,-1-2 1,0 1-1,0-1 1,0 0 0,0 0-1,0-1 1,-3 2 571,8-3-2657,2 0-247,10 0-5420,16 0 4652,6-6-749,-18 6 3250</inkml:trace>
  <inkml:trace contextRef="#ctx0" brushRef="#br0" timeOffset="3">973 617 1404,'0'0'1725,"0"1"-1203,-1-1 0,1 0-1,-1 0 1,1 0 0,0 2 0,-1-2-1,1 2 1,0-2 0,-1 1 0,1-1 0,0 1-1,0-1 1,-1 1 0,1-1 0,0 1-1,0-1 1,0 1 0,0 0 0,0-1 0,0 1-1,0-1 1,0 1 0,0-1 0,0 1-1,0 0-521,3 0 631,1 0-1,-1 0 1,1-1-1,-1 1 1,1-1-1,-1 0 0,1 0 1,0 0-1,-1 0 1,1-1-1,-1 0 0,1 1 1,-1-1-1,0 0 1,1-1-1,0 0-630,59-26 6491,-61 27-6475,115-67-16,-86 48 0,-28 18 0,0-1 0,0 2 0,1 0 0,-1-1 0,0 1 0,1 0 0,-1-1 0,1 1 0,0 0 0,-1 1 0,1 0 0,2-1 0,-5 2 0,0-1 0,0 0 0,1 1 0,-1-1 0,0 0 0,0 1 0,0-1 0,-1 2 0,1-1 0,0-1 0,0 1 0,0 0 0,0-1 0,0 1 0,-1 0 0,1 0 0,0-1 0,-1 2 0,1-1 0,-1 0 0,1 0 0,-1 0 0,1 0 0,-1 0 0,0 0 0,1 0 0,-1 0 0,0 0 0,0 0 0,0 0 0,0 0 0,0 1 0,0 0 0,0-1 0,0 0 0,0 0 0,-1 1 0,-19 95 0,15-76 0,-2-2 0,0 1 0,-1 0 0,-1-1 0,-1 0 0,-12 16 0,-17 37 0,23-46 0,-1-2 0,-1 0 0,-1-1 0,0-1 0,-2-1 0,-19 16 0,27-25 0,-82 71 0,83-73 0,-2 0 0,1-2 0,-1 1 0,0-2 0,-1 0 0,-11 4 0,-5-6 0,31-5 0,-1 0 0,0 0 0,0 0 0,1 0 0,-1 0 0,0 0 0,0 0 0,1 0 0,-1 0 0,0 0 0,0 0 0,1-1 0,-1 1 0,0 0 0,1 0 0,-1-1 0,0 1 0,1-1 0,-1 1 0,0 0 0,1-1 0,-1 1 0,1-1 0,-1 1 0,1-1 0,-1 0 0,1 1 0,-1-1 0,1 1 0,0-1 0,-1-1 0,1 2 0,0-1 0,0 0 0,-1 0 0,1 1 0,0-1 0,-2-24 0,3-17 0,1 28 0,-1 6 0,1-1 0,0 2 0,0-1 0,0-1 0,1 2 0,0-1 0,0 0 0,1 1 0,0 0 0,0-1 0,1 1 0,0 2 0,0 1 0,0-1 0,0 0 0,0 0 0,1 2 0,0-1 0,0 1 0,0 0 0,0 0 0,0 0 0,0 1 0,1-1 0,-1 2 0,1-1 0,0 1 0,-1 0 0,1 1 0,0 0 0,0 0 0,-1 0 0,1 1 0,4 0 0,20 5 0,1 2 0,-2 0 0,1 2 0,11 7 0,22 7 0,-5-5 0,-34-10 0,0 1 0,1-3 0,-2-1 0,2-2 0,0 1 0,10-2 0,23 2-1782,-60-7-8729,0 2 3686,-2-4 1304,-7-5-998,3 5 5290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82 124,'-18'1'3599,"28"0"1528,36 4 636,-39-4-5155,0 1 0,1-1-1,-1 0 1,1-1 0,-1 1-1,1-2 1,2 1-608,90-12 5259,-32 4-2320,-1-2 0,16-6-2939,-22 1 1458,1 4 0,61-4-1458,41 9-1935,-163 6 996,-16 17-6144,-3-2 1669,3-2-730,2-7-3414,13-6 8315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57 892,'-1'0'207,"1"2"0,-1-2 0,0 0 1,1 1-1,-1-1 0,0 0 0,1 1 0,-1-1 0,1 1 0,-1-1 0,0 1 0,1-1 0,0 1 1,-1 1-1,1-2 0,-1 1 0,1 0 0,0-1 0,-1 1 0,1 0 0,0-1 0,0 1 1,-1 0-1,1 1 0,0-2 0,0 1 0,0 0 0,0 0 0,0-1 0,0 1 0,0 0 1,0 0-1,1-1 0,-1 2 0,0-1 0,0 0 0,1-1 0,-1 1 0,0 0 0,1-1 1,-1 1-208,4 6 2204,-3-6-2104,-1-1 1,0 2-1,0-2 1,1 1-1,-1-1 1,0 0-1,0 1 0,1-1 1,-1 1-1,1-1 1,-1 1-1,0-1 1,1 0-1,-1 1 1,1-1-1,-1 0 0,1 0 1,-1 1-1,1-1 1,-1 0-1,1 0 1,-1 0-1,1 0 0,-1 2 1,1-2-1,-1 0 1,1 0-1,-1 0 1,1 0-1,0 0 1,-1 0-1,1-2-100,89 7 7495,-48-1-4670,0-2 0,0-3-1,22-5-2824,229-55 1996,-140 26-1996,-143 35 0,-8 2 0,0-2 0,-1 0 0,1 0 0,0 0 0,-1 0 0,1-2 0,0 2 0,-1 0 0,1-1 0,0 1 0,-1-1 0,1 0 0,-1 1 0,1-1 0,1-1 0,5 3-13079,-7-2 8870,4-3 842,-3 3-7469,-2 1 9684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16 621 348,'-16'18'5379,"34"-8"-1997,27 1-862,1-13-734,1 0-1,-1-4 1,1 0-1,25-10-1785,-56 12 127,1 0-247,0 0 0,0-1 1,-1-2-1,-1 1 0,6-4 120,-21 10-37,0 0-1,1-1 1,-1 1 0,0 0-1,0 0 1,0 0 0,1 0-1,-1 0 1,0 0-1,0 0 1,0 0 0,1 0-1,-1 0 1,0 0 0,0 0-1,0 0 1,1 0 0,-1 0-1,0 0 1,0 0 0,1 0-1,-1 0 1,0 0-1,0 0 1,0 0 0,1 0-1,-1 0 1,0 0 0,0 0-1,0 0 1,1 0 0,-1 0-1,0 1 1,0-1 0,0 0-1,0 0 1,0 0 0,1 0-1,-1 0 1,0 0-1,0 2 1,0-2 0,0 0-1,0 0 1,0 0 0,0 0 37,1 1-3387,-1-4-3622,0 2 2344,0 1 3457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136 256 92,'0'-3'6511,"0"-3"-3560,0 5-2492,0 1 5,0-46 5489,6 64-3125,3 24-1529,6-5-675,-14-24-489,0-1 1,1 0-1,0 0 0,1 1 0,1 0-135,-2-5 46,0 0-1,0 1 0,0-1 0,-1 1 1,0 0-1,-1-1 0,0 1 0,0 0 1,-1 4-46,-2 11 115,2 0 0,1 1 0,0-1 0,2 4-115,1 34-10,-4-50 1797,-1-5-5761,-9-25-5856,7-18 2327,4 30 6635,-5-3-439</inkml:trace>
  <inkml:trace contextRef="#ctx0" brushRef="#br0" timeOffset="1">98 1 124,'0'9'7243,"-1"33"-4763,-9-12-1291,9-22-960,-1-2-1,0 0 1,0 1 0,-1-1-1,0 0 1,-3 6-229,-5 7 281,9-14-171,-1 0 1,1-1 0,-1 0 0,0 0-1,-1 0 1,1 1 0,-4 1-111,-13 24 769,13-18-850,4-18-2071,21-45-5278,-12 37 4461,0 4 1748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2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39 132 696,'1'6'1032,"1"0"0,-1-1 1,1 1-1,0-1 0,0 2 0,1-2 0,0 1-1032,-1-5 146,0-1-1,-1 1 0,1-1 1,-1 1-1,1-1 0,-1 1 0,1-1 1,0 0-1,-1 0 0,1 0 1,0 0-1,-1 0 0,1 0 1,0-1-1,-1 1 0,1-1 0,-1 1 1,1-1-1,-1 1 0,1-1 1,-1 0-1,1 1 0,-1-1 0,1 0 1,-1 0-1,0 0 0,0 0 1,0-1-1,1 1 0,-1 0 1,0 0-1,0-1 0,-1 1 0,1-2 1,0 2-1,0-1 0,-1 1 1,1-1-146,0-1 111,-1 0 1,1 1 0,0-1 0,0 0-1,0 0 1,0 0 0,1 1 0,-1-1-1,1-1 1,0 1-112,0 0 59,1 0-1,-2 0 1,1-1 0,0 1-1,-1-1 1,1 1-1,-1-1 1,0 1 0,0-2-1,-1 1 1,1 0-59,2-5 69,0 1 0,0 0 0,1-1 0,0 2 0,2-1 0,-2 1 0,1-1 0,3-1-69,-8 8 1,0 1 0,1-1 1,-1 1-1,0-1 0,1 1 1,-1 0-1,1-1 0,-1 1 1,0 0-1,1-1 0,-1 1 1,1 0-1,-1-1 0,1 1 0,-1 0 1,1 0-1,-1 0 0,1 0 1,0-1-1,-1 1 0,1 0 1,-1 0-1,1 0 0,-1 0 1,1 0-1,-1 0 0,1 0 0,-1 1 1,1-1-1,0 0 0,-1 0 1,1 0-1,-1 1 0,1-1 1,-1 0-1,1 0 0,-1 1 1,0-1-1,1 0 0,-1 1 1,1-1-1,-1 0 0,0 1 0,1-1 1,-1 1-1,0-1 0,1 1 1,-1-1-1,0 1 0,0-1-1,14 29 129,-13-25-163,34 63 180,-27-50-144,-6-14 6,-1-1-1,0 0 1,-1 0 0,2 0 0,-1 0-1,0 0 1,-1 0 0,1 0-1,-1 1 1,0-1 0,0 0-1,0 2-7,3 47 126,-1-43-89,-1-1 0,0 1 0,-1 1 0,0-1 0,0 0 0,-1 0 0,0 0 1,0 1-1,-1-1 0,1 0 0,-2-1 0,0 2 0,0-2 0,-3 6-37,-5 5 69,-2 3 121,0 0-1,-1-1 1,-2 0 0,-1 0-190,-9 8 15,13-12 116,-1-1 1,0-1 0,-8 5-132,12-11 90,7-5-70,1-1 1,-1 1 0,0-1-1,1 1 1,-1-1-1,-1 0 1,1 0-1,-1-1 1,1 1-1,0-1 1,0 1-1,-1-1 1,1 0 0,-1-1-1,1 1 1,-1-1-1,1 1 1,-1-1-1,-1 0-20,4-3-17,1-1 0,-1 1-1,0 0 1,1-2 0,0 2-1,0 0 1,0-1 0,0 1-1,0-1 1,1 0 17,-1-3-11,0-71-391,0 73 388,-1 2 0,1-1 0,1 1-1,-1-1 1,0 1 0,1-1 0,0 1 0,-1-1 0,1 1 0,1-2 0,-1 2 0,0 0 0,1-1 0,0 1 0,0 0 0,1-2 14,0 3-3,0 0 0,0 0 0,0 0 0,0 1-1,0-1 1,1 1 0,-1-1 0,1 1 0,-1 0 0,1 0 0,0 1 0,-1-1 0,1 1 0,-1 0-1,1 0 1,0 0 0,-1 1 3,4-1 57,0 1 0,0 0 0,0 0 1,0 1-1,-1 0 0,1 1 0,-1-1 0,1 1 0,-1 0 0,0 0 0,3 2-57,63 50 675,-52-39-501,-15-13-154,1 1-1,-1-1 1,0-1 0,1 1 0,-1 0-1,1-1 1,0 0 0,0-1-1,0 1 1,-1-1 0,1-1-1,3 1-19,78-2-822,-40-1-973,-17-4-770,-28 5 2098,0-2 1,0 2-1,0 0 1,0-1 0,0 1-1,0-1 1,-1 1-1,1-1 1,0 0-1,-1 0 1,1 0 0,-1 0-1,0 0 1,0 0-1,0 0 1,0 0-1,0-1 1,0 1 0,0 0-1,-1-2 1,1 2-1,-1 0 1,0-1-1,0 1 1,1-1 0,-2 1 466,1-7-1296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2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0 628 188,'0'0'1016,"6"10"4077,-5-10-4114,11 4 4926,16 4-1494,-11-4-2552,0 0-1,1-2 1,-1-1-1,1-1 1,-1 0-1,7-3-1858,29 0 2530,-2 0-2242,0-4 0,-1-2 0,0-2 0,2-5-288,25-4 342,10 2-342,-47 11 0,-15 1 0,0 3 0,18 0 0,-31 3-1555,-18 0-1989,-14 5-2771,-24 20-8543,36-22 10142,8-3 3477</inkml:trace>
  <inkml:trace contextRef="#ctx0" brushRef="#br0" timeOffset="1">95 1336 860,'0'0'1168,"0"0"-46,0 0 67,26 14 4762,-23-12-5526,-1-1-118,1 0 1,0 1 0,-1-1 0,1 0-1,0-1 1,-1 1 0,1 0-1,0-1 1,-1 0 0,4 0-308,50 9 9661,47-2-9661,-68-9 1529,1-3 0,-2-1 0,1-3 0,15-6-1529,-20 7 780,135-49 1638,-69 25-2400,-70 23-52,-2-1 0,3 3 0,-2 1 0,2 0 0,22 1 34,-28 5-2855,-29 3-3821,-33 8-2768,35-8 7997,0 2 0,0 0 0,-1-1 0,2 1 0,-1 0 0,1 1 0,-4 4 1447,1-1-1505,1-4 227</inkml:trace>
  <inkml:trace contextRef="#ctx0" brushRef="#br0" timeOffset="2">88 2141 920,'21'14'4911,"-7"-10"-3633,0 0-1,0-2 1,1 1 0,-1-1-1,1-2 1,0 0 0,7-1-1278,-6 0 1148,19 0 500,0-3 1,1-1 0,-2-3-1,1 0 1,12-8-1649,-11 6 1051,68-27 3505,32-19-4556,41-16 731,-102 57-2491,-25 6-687,-27 7-1375,-20 3 126,-14-1 594,7 0 2281,1 1-1,-2 0 1,2 1-1,-1-2 1,2 3-1,-2-2 0,1 1 1,-1 0-1,1 0 1,0 0 821,-20 12-3207,-9 4 443,19-9 1585</inkml:trace>
  <inkml:trace contextRef="#ctx0" brushRef="#br0" timeOffset="3">118 2859 408,'0'0'931,"0"0"14,0 0 53,0 0-18,2 10 4072,3-3-4081,-1-2 1,1 0 0,0-1 0,0 2 0,0-2 0,1 0-1,0-1 1,-1 0 0,1 1 0,1-1 0,-1 0 0,0-1-1,0-1 1,0 1 0,6 0-972,14 2 2311,2-2 1,-1-2-1,8-1-2311,7 0 1781,-7-2-1735,-2 0 0,2-2 0,-2-1 0,11-6-46,133-49 8,7-1-39,-78 23 31,-105 39-1018,-10 3-1322,-14 6-2001,-70 46-16965,92-52 19876,1-2 150</inkml:trace>
  <inkml:trace contextRef="#ctx0" brushRef="#br0" timeOffset="4">1281 2707 1116,'0'0'1280,"48"0"17741,-37 0-9439,-10 0-9345,-1 0 8,6 10 1041,-12-3-1286,2 0 0,0 2 0,0-2 0,1 2 0,-1-1 0,0 0 0,2 2 0,-1-3 0,0 12 0,-1 2 0,2-1 0,1 2 0,0 0 0,1 2 0,0 112 0,0-135 0,0 1 0,0 0 0,0 1 0,1-2 0,-1 1 0,0-1 0,0 1 0,1 1 0,0-2 0,0 1 0,0 0 0,0-1 0,0 1 0,0-1 0,0 1 0,-1-1 0,2 0 0,-1 0 0,0 1 0,1 0 0,-1-1 0,0 0 0,0 0 0,1 0 0,0 0 0,-1-1 0,0 1 0,1 0 0,0-1 0,-1 0 0,1 1 0,-1-1 0,1 0 0,0 0 0,0 0 0,-1 0 0,0 0 0,6 0 0,0 0 0,-1 0 0,0-1 0,0 0 0,1 0 0,-1-1 0,1 0 0,-2-1 0,4-1 0,2-3 0,0-2 0,0 1 0,-1-1 0,0-2 0,0 0 0,-1 1 0,0-2 0,-1 1 0,1-1 0,-2-2 0,0 2 0,0-2 0,-2 0 0,2 1 0,-1-4 0,4-39 0,-6 31 0,-4 23 0,1-2 0,-1 2 0,0-1 0,0 1 0,0 0 0,-1-1 0,1 1 0,0 0 0,-1-2 0,0 2 0,0 0 0,1-1 0,-1 1 0,1 0 0,-2 0 0,1 0 0,0-1 0,-1 1 0,1 0 0,0 0 0,0 1 0,-2-2 0,-8-14 0,7 14 0,0 0 0,-1 2 0,1-1 0,-1 1 0,1-2 0,0 2 0,-1 0 0,0 1 0,0-1 0,1 1 0,0 0 0,-3 0 0,-9 0 0,9-1 0,0 1 0,1 0 0,0 0 0,-1 0 0,1 1 0,-1 0 0,1 0 0,0 2 0,0-1 0,0 0 0,-1 1 0,1 0 0,1 0 0,-1 0 0,0 2 0,-3 3 0,-7 9 0,1 1 0,0 1 0,-7 12 0,12-16 0,5-9-2434,-2 0-6952,9-8-369,6-5 6665,6-11-3464,-7 13 5258</inkml:trace>
  <inkml:trace contextRef="#ctx0" brushRef="#br0" timeOffset="5">1401 1602 636,'3'-16'12920,"5"26"-7362,6 34-2045,-12-35-3030,-1 2 0,0-3 0,-1 2 0,0-2 0,0 1 0,-1 1 0,0-1 0,-2 7-483,2-5 361,-1-1 1,1 1-1,1-1 0,0 1 1,0-1-1,1 3-361,2 20 684,-2-1 0,0 1-1,-2 0 1,-1 3-684,-1 53 794,3-18-1848,0-71 441,0-7-8261,0-8 3528,0-33-3052,0-9 1956,0 47 5261</inkml:trace>
  <inkml:trace contextRef="#ctx0" brushRef="#br0" timeOffset="6">1412 1651 252,'0'-2'6630,"0"-6"-3334,0 14 763,-1-2-3842,0-1-1,0 3 0,-1-3 1,0 0-1,0 0 1,1 1-1,-1 0 0,-1-1 1,1 0-1,-1 1-216,-10 18 721,-9 13 368,19-29-943,-2 0 1,2 0-1,-1 0 0,2-1 1,-1 3-1,0-2 0,0 2-146,-34 76-40,31-65-2178,6-19 2126,0 0 0,0 0 0,0 0 0,0 1 0,0-1 0,0 0 0,-1 0 0,1 0 0,0 0-1,0 0 1,0 1 0,0-1 0,0 0 0,0 0 0,-1 0 0,1 0 0,0 1 0,0-1-1,0 0 1,0 0 0,0 0 0,0 1 0,0-1 0,0 0 0,0 0 0,0 0 0,0 1 0,0-1-1,0 0 1,0 0 0,0 0 0,0 1 0,0-1 0,0 0 0,0 0 0,1 0 0,-1 0 0,0 0-1,0 0 1,0 0 0,0 0 0,0 0 0,0 2 0,1-2 0,-1 0 0,0 0 0,0 0 0,0 0-1,0 0 1,0 0 0,0 1 0,0-1 0,0 0 0,0 0 0,0 0 0,1 0 0,-1 0-1,0 0 1,0 0 0,0 0 0,1 0 0,-1 0 0,0 0 0,0 0 0,0 0 0,1 0 0,-1 0-1,0 0 1,0 0 0,0 0 92,5-3-4726,10 2 1046,-15 1 3494,1 0-1084</inkml:trace>
  <inkml:trace contextRef="#ctx0" brushRef="#br0" timeOffset="7">1313 2231 508,'0'0'82,"0"0"-1,-1 0 0,1 0 1,0 0-1,0 0 1,-1 0-1,1 0 1,0 0-1,0 0 1,0 0-1,0 0 1,0 0-1,0 0 1,-1 0-1,1 0 1,0 0-1,0 0 1,-1 0-1,1 0 1,0 0-1,0 1 1,-1-1-1,1 0 0,0 0 1,0 0-1,0 1 1,-1-1-1,1 0 1,0 0-1,0 0 1,0 1-1,0-1 1,0 0-1,-1 0 1,1 1-1,0-1 1,0 0-1,0 0 1,0 1-1,0-1 1,0 0-1,0 0 1,0 1-1,0-1 0,0 0 1,0 0-1,0 1 1,0-1-1,0 0 1,0 1-1,0-1 1,0 0-1,1 0 1,-1 1-1,0-1-81,0 1 261,1-1 1,-1 1-1,0-1 0,1 1 0,-1-1 0,1 2 0,-1-2 1,1 1-1,-1-1 0,0 1 0,0-1 0,1 1 1,0-1-1,-1 0 0,1 2 0,0-2 0,-1 0 0,1 0 1,0 0-1,-1 0 0,1 0 0,-1 0 0,0 0-261,21 0 2455,-2-2-1,2 0 1,8-5-2455,1-1 1573,-1-2-1,-1-1 1,9-6-1573,-22 11 204,-1 0 0,0 1 0,1 2-1,0 0 1,0 0 0,0 1 0,9 1-204,-18 1-2261,-6 0 131,-9-4-14697,6 0 14279,2-2 3949,1 1-2681</inkml:trace>
  <inkml:trace contextRef="#ctx0" brushRef="#br0" timeOffset="8">1300 1093 572,'2'17'7585,"3"-28"-4275,8-14-2724,40-75 801,0-13-500,-46 99-728,3-1 730,-7 40-123,0 39-368,-1-47-361,-1 0 1,0-1-1,-2 0 0,1 0 0,-2 2 0,-1 5-37,-3 7 63,5-17-1,-2 1 1,-1 0-1,1 0 0,-1-2 1,0 2-1,-1-2 1,-5 9-63,2-5 75,-12 23 340,-2-2 1,-6 8-416,10-17 239,13-21-174,1 2 1,-1-3 0,0 2-1,0-3 1,-1 2-1,1 0 1,-1-1 0,0 0-1,-1-2 1,1 1-1,-3 1-65,3-3 74,-10 2 139,15-5-210,1-1 1,0 0-1,0 1 0,0-1 0,-1 0 0,1 1 1,0-1-1,0 0 0,0 1 0,-1-1 0,1 0 1,0 0-1,0 1 0,0-1 0,0 0 0,0 0 1,0 1-1,0-1 0,0 0 0,1 1 1,-1-1-1,0-1 0,0 1 0,1 1 0,-1-1 1,0 0-1,0 1 0,0-1 0,1 1 0,-1-1 1,1 0-1,-1 1-3,5-11 30,-1-4-95,1 1 1,1-1 0,0 2-1,1-1 1,1 0 64,-7 12 12,1 0 1,-2 0 0,1 0 0,1 0-1,-1 1 1,1-1 0,-1-1-1,0 2 1,1 0 0,0-1-1,0 1 1,-1 0 0,1 0 0,0 0-1,0 0 1,0 0 0,-1 0-1,1 1 1,0 0 0,0 0 0,0-2-1,0 2 1,0 0 0,0 0-1,0 0 1,0 0 0,1 2-1,-2-2 1,1 0 0,0 0 0,0 1-1,0-1 1,0 1 0,0 0-1,0 0 1,-1 0-13,67 52 1568,-61-47-1569,0 0 0,0 1 0,0-1 0,1-1 0,-1 0 0,1-1 0,0 0 0,0 0 0,1-1 0,-1 1 0,5-1 1,15-7-2190,-9-6-2521,-18 10 4390,-1 0 1,1-1-1,-1 1 1,0 0-1,0 0 1,1-1-1,-1 1 0,1-2 1,-1 2-1,1 0 1,-1 0-1,0 0 1,1-1-1,-1 1 1,0-1-1,1 1 1,-1-1-1,0 1 1,0-1-1,1 0 1,-1 1-1,0-2 1,0 2-1,0-1 1,0 0-1,0 1 1,0-1-1,0 1 1,0-1-1,0 0 0,0 1 1,0-1-1,0 1 321,0-6-1986,0 5 751</inkml:trace>
  <inkml:trace contextRef="#ctx0" brushRef="#br0" timeOffset="9">1200 139 668,'0'0'188,"-1"0"0,1 0 1,0 0-1,0 0 0,0 0 0,0 0 0,0 0 0,-1 0 1,1 0-1,0 0 0,0 0 0,0 0 0,0 0 1,0 0-1,-1 0 0,1 0 0,0 0 0,0 0 0,0 0 1,0 0-1,0 0 0,0 0 0,-1 0 0,1 0 0,0 0 1,0 0-1,0 0 0,0-1 0,0 1 0,0 0 1,0 0-1,0 0 0,0 0 0,0 0 0,0 0 0,0 0 1,0-1-1,0 1 0,0 0 0,0 0 0,0 0 0,0 0 1,0 0-1,0-1 0,0 1 0,0 0 0,0 0 1,0 0-1,0 0 0,0 0 0,0 0 0,0 0 0,0 0 1,0 0-1,0 0 0,0 0 0,0 0 0,0-2-188,8-9 2310,15-10-2237,13-3 521,0 2-1,1 1 1,11-1-594,-42 18 48,0 2-1,0 0 0,0 0 1,0 1-1,0 0 1,0 1-1,1-1 1,0 1-1,1 1-47,-7-1 12,0 0 1,1 1-1,-1-1 0,0 0 0,0 1 1,0-1-1,0 1 0,0-1 1,0 1-1,0-1 0,0 1 1,0 0-1,0 0 0,-1 0 0,1-1 1,0 2-1,0 0 0,0-2 1,0 1-1,0 1-12,0 0 12,-1 0 0,0-1 0,1 1 1,-1 0-1,0 0 0,0 1 0,0-1 0,0 0 0,0 0 0,0-2 1,0 3-1,0-1 0,-1 0 0,1 0 0,-1-1 0,0 1 0,1 1 1,-2 0-13,-6 16 254,-1 0 0,1-1 0,-2 0 0,-1-2 0,0 1 0,-1-1 1,-4 4-255,-18 26 1023,31-42-910,1-1 0,0 1-1,0-1 1,0 1 0,0-1 0,1 2-1,-1-1 1,1 0 0,-1 0-1,1 1 1,0-1 0,1 1-113,2-4 29,0 0 1,0 0-1,0 0 1,0 0 0,1-1-1,-1 1 1,0-1 0,0 0-1,1 1 1,-2-1 0,2 0-1,-1 0 1,0-1-1,1 1 1,0-1-30,1 1 25,107 0-132,-110 0 107,0 0 0,-1 0 0,1 1 0,0-1 1,0 0-1,0 0 0,0 1 0,-1-1 0,1 1 1,0-1-1,-1 0 0,1 2 0,-1-1 0,1-1 1,0 2-1,-1-2 0,1 0 0,0 1 0,-1-1 0,1 1 1,-1 0-1,1 0 0,-1 0 0,0-1 0,1 1 1,-1 0-1,0 0 0,0 0 0,0 0 0,0 0 1,0 0-1,0-1 0,0 1 0,0 0 0,0 1 1,0-1-1,0 0 0,0 0 0,0 0 0,0 0 1,0 0-1,0-1 0,-1 1 0,1-1 0,0 2 1,-1-1-1,1 0 0,-1-1 0,-1 9 54,-1-2 1,1 0 0,-1 0-1,1 0 1,-2 0-1,0 1-54,-8 10 369,0 1-1,-1-1 0,0-1 0,-1-1 0,-1 0 1,0-1-1,-15 11-368,17-15 151,10-9-234,1 0 1,0 0-1,0-1 1,0 1-1,-1 0 1,1-1-1,0 0 1,-1 0-1,1 0 0,-1 1 1,0-2-1,1 1 1,-2 0 82,1-1-597,0 1 1,0 0 0,1 0-1,-2 0 1,1 1-1,1-1 1,-1 1 0,0 0-1,-1 1 597,-16 10-6486,17-12 4245,-3 3-4639,6-4 5600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68 124,'-18'1'3599,"28"0"1528,35 3 636,-38-3-5155,0 1 0,1-1-1,0-1 1,0 0 0,-1 1-1,1-2 1,1 1-608,90-10 5259,-31 4-2320,-2-3 0,17-4-2939,-22 1 1458,0 2 0,61-2-1458,41 7-1935,-162 5 996,-16 14-6144,-3-1 1669,4-3-730,1-4-3414,13-6 8315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52 892,'-1'0'207,"1"1"0,-1-1 0,0 0 1,1 1-1,-1-1 0,0 0 0,1 1 0,-1-1 0,1 1 0,-1-1 0,0 1 0,1-1 0,0 1 1,-1 0-1,1-1 0,-1 1 0,1 0 0,0-1 0,-1 1 0,1 0 0,0-1 0,0 1 1,-1 1-1,1-1 0,0-1 0,0 1 0,0 0 0,0 0 0,0-1 0,0 1 0,0 0 1,0 0-1,1-1 0,-1 1 0,0 0 0,0 0 0,1-1 0,-1 1 0,0 0 0,1-1 1,-1 1-208,4 5 2204,-3-5-2104,-1-1 1,0 1-1,0-1 1,1 1-1,-1-1 1,0 0-1,0 1 0,1-1 1,-1 1-1,1-1 1,-1 2-1,0-2 1,1 0-1,-1 1 1,1-1-1,-1 0 0,1 0 1,-1 1-1,1-1 1,-1 0-1,1 0 1,-1 0-1,1 0 0,-1 1 1,1-1-1,-1 0 1,1 0-1,-1 0 1,1 0-1,0 0 1,-1 0-1,1-1-100,88 5 7495,-48-1-4670,0-1 0,0-3-1,23-4-2824,225-50 1996,-138 23-1996,-141 32 0,-8 1 0,0-1 0,-1 0 0,1 0 0,0 0 0,-1 0 0,1-1 0,0 1 0,-1 0 0,1-1 0,0 1 0,-2-1 0,2 0 0,-1 1 0,1-1 0,1-1 0,5 3-13079,-7-2 8870,4-2 842,-3 2-7469,-2 1 9684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16 626 348,'-16'20'5379,"34"-8"-1997,27 0-862,1-13-734,1-2-1,-1-3 1,1-2-1,25-10-1785,-56 13 127,1 1-247,0-1 0,0-1 1,-1-1-1,-1-1 0,6-2 120,-21 10-37,0 0-1,1-2 1,-1 2 0,0 0-1,0 0 1,0 0 0,1 0-1,-1 0 1,0 0-1,0 0 1,0 0 0,1 0-1,-1 0 1,0 0 0,0 0-1,0 0 1,1 0 0,-1 0-1,0 0 1,0 0 0,1 0-1,-1 0 1,0 0-1,0 0 1,0 0 0,1 0-1,-1 0 1,0 0 0,0 0-1,0 0 1,1 0 0,-1 0-1,0 2 1,0-2 0,0 0-1,0 0 1,0 0 0,1 0-1,-1 0 1,0 0-1,0 1 1,0-1 0,0 0-1,0 0 1,0 0 0,0 0 37,1 2-3387,-1-5-3622,0 1 2344,0 2 3457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17 408,'1'1'310,"0"3"1,1-2-1,-1-1 1,0 3-1,0-2 1,1-1-1,-1 1 1,1 0-1,-1 0 0,1-1 1,-1 1-1,1-2 1,0 2-1,-1 1 1,1-3-1,0 1 1,-1-1-1,1 0 0,0 2 1,0-2-1,0 0-310,89 10 6326,17-4-6326,-86-6 595,339 1 6915,-3 20-3371,-199-24-2567,-83-1-2406,-77 4 525,1 0-83,-8-3-1417,-7-2-6047,-14-59-5971,28 57 12549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132 253 92,'0'-3'6511,"0"-2"-3560,0 4-2492,0 1 5,0-45 5489,6 62-3125,3 25-1529,6-5-675,-14-25-489,0 1 1,1-2-1,-1 1 0,2 1 0,1-1-135,-2-4 46,0 1-1,0-1 0,0 0 0,-1 2 1,0-2-1,-1 0 0,0 1 0,0 0 1,-1 4-46,-2 11 115,2 0 0,1 1 0,0-2 0,2 4-115,1 35-10,-4-50 1797,-1-5-5761,-9-25-5856,7-18 2327,4 31 6635,-4-4-439</inkml:trace>
  <inkml:trace contextRef="#ctx0" brushRef="#br0" timeOffset="1">95 1 124,'0'9'7243,"-1"33"-4763,-8-12-1291,8-23-960,-1-1-1,0 0 1,0 1 0,-1-1-1,0 0 1,-3 5-229,-5 9 281,10-16-171,-2 1 1,1-1 0,-1 1 0,0-1-1,-1 0 1,1 0 0,-4 2-111,-12 24 769,12-18-850,4-18-2071,21-44-5278,-13 35 4461,1 6 1748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39 133 696,'1'6'1032,"1"0"0,-1-1 1,1 2-1,0-2 0,0 1 0,1-1 0,0 1-1032,-1-5 146,0-1-1,-1 2 0,1-2 1,-1 1-1,1-1 0,-1 1 0,1-1 1,0 0-1,-1 0 0,1 0 1,0 0-1,-1 0 0,1 0 1,0-1-1,-1 1 0,1-1 0,-1 1 1,1-2-1,-1 2 0,1-1 1,-1 0-1,1 1 0,-1-1 0,1 0 1,-1 0-1,0 0 0,0 0 1,0-1-1,1 1 0,-1 0 1,0 0-1,0-1 0,-1 1 0,1-1 1,0 1-1,0-1 0,-1 1 1,1-1-146,0-1 111,-1-1 1,1 2 0,0-1 0,0 0-1,0 0 1,0 0 0,1 1 0,-1-1-1,1 0 1,0-1-112,0 1 59,1 0-1,-2 0 1,1-1 0,0 1-1,-1-1 1,1 1-1,-1-2 1,0 2 0,0-1-1,-1 0 1,1 0-59,2-5 69,0 0 0,0 1 0,1 0 0,0 0 0,2 0 0,-2 1 0,1 0 0,3-3-69,-8 9 1,0 1 0,1-1 1,-1 1-1,0-1 0,1 1 1,-1 0-1,1-1 0,-1 1 1,0 0-1,1-1 0,-1 1 1,1 0-1,-1-1 0,1 1 0,-1 0 1,1 0-1,-1 0 0,1 0 1,0-1-1,-1 1 0,1 0 1,-1 0-1,1 0 0,-1 0 1,1 0-1,-1 0 0,1 0 0,-1 1 1,1-1-1,0 0 0,-1 0 1,1 0-1,-1 1 0,1-1 1,-1 0-1,1 0 0,-1 1 1,0-1-1,1 0 0,-1 1 1,1-1-1,-1 0 0,0 1 0,1-1 1,-1 1-1,0-1 0,1 1 1,-1-1-1,0 1 0,0-1-1,14 29 129,-13-25-163,34 64 180,-27-50-144,-6-16 6,-1 0-1,0 0 1,-1 0 0,2 0 0,-1 0-1,0 0 1,-1 0 0,1 0-1,-1 1 1,0-1 0,0 0-1,0 3-7,3 45 126,-1-41-89,-1-2 0,0 1 0,-1 1 0,0-1 0,0 0 0,-1 0 0,0 1 1,0-1-1,-1 0 0,1 1 0,-2-2 0,0 1 0,0-1 0,-3 7-37,-5 4 69,-2 3 121,0 0-1,-1 0 1,-2-1 0,-1 0-190,-9 8 15,13-12 116,-1-1 1,0 0 0,-8 4-132,12-11 90,7-5-70,1-1 1,-1 1 0,0-1-1,1 0 1,-1 0-1,-1 1 1,1-1-1,-1-1 1,1 1-1,0-1 1,0 1-1,-1-1 1,1 0 0,-1-1-1,1 1 1,-1-1-1,1 1 1,-1-1-1,-1 0-20,4-3-17,1-1 0,-1 1-1,0-1 1,1 0 0,0 1-1,0 0 1,0-1 0,0 1-1,0-1 1,1 0 17,-1-4-11,0-71-391,0 75 388,-1 1 0,1-1 0,1 1-1,-1-1 1,0 1 0,1-1 0,0 0 0,-1 0 0,1 1 0,1-1 0,-1 1 0,0 0 0,1-1 0,0 1 0,0-1 0,1-1 14,0 3-3,0 0 0,0 0 0,0 0 0,0 1-1,0-1 1,1 1 0,-1 0 0,1 0 0,-1 0 0,1 0 0,0 1 0,-1-1 0,1 1 0,-1 0-1,1 0 1,0 0 0,-1 1 3,4-1 57,0 1 0,0 0 0,0 0 1,0 0-1,-1 1 0,1 1 0,-1-1 0,1 1 0,-1 0 0,0 0 0,3 3-57,63 49 675,-52-39-501,-15-13-154,1 1-1,-1 0 1,0-2 0,1 1 0,-1-1-1,1 0 1,0 0 0,0-1-1,0 1 1,-1-1 0,1-1-1,3 1-19,78-2-822,-40-1-973,-17-4-770,-28 5 2098,0-1 1,0 1-1,0 0 1,0-1 0,0 0-1,0 0 1,-1 1-1,1-1 1,0 0-1,-1 0 1,1 0 0,-1 0-1,0 0 1,0 0-1,0 0 1,0 0-1,0-1 1,0 1 0,0-1-1,-1 0 1,1 1-1,-1 0 1,0-1-1,0 1 1,1-1 0,-2 1 466,1-8-1296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0 628 188,'0'0'1016,"5"10"4077,-4-10-4114,9 4 4926,13 4-1494,-9-4-2552,1 0-1,-1-2 1,0-1-1,1-1 1,0 0-1,5-3-1858,24 0 2530,-2 0-2242,0-4 0,0-2 0,0-2 0,1-5-288,21-4 342,8 2-342,-38 11 0,-14 1 0,1 3 0,15 0 0,-26 3-1555,-15 0-1989,-12 5-2771,-19 20-8543,29-22 10142,7-3 3477</inkml:trace>
  <inkml:trace contextRef="#ctx0" brushRef="#br0" timeOffset="1">79 1336 860,'0'0'1168,"0"0"-46,0 0 67,22 14 4762,-20-12-5526,0-1-118,0 0 1,1 1 0,-1-1 0,0 0-1,0-1 1,0 1 0,1 0-1,-1-1 1,0 0 0,2 0-308,44 9 9661,37-2-9661,-56-9 1529,1-3 0,-2-1 0,2-3 0,11-6-1529,-16 7 780,113-49 1638,-59 25-2400,-58 23-52,0-1 0,1 3 0,-1 1 0,2 0 0,17 1 34,-22 5-2855,-25 3-3821,-27 8-2768,29-8 7997,0 2 0,0 0 0,0-1 0,0 1 0,0 0 0,1 1 0,-4 4 1447,2-1-1505,0-4 227</inkml:trace>
  <inkml:trace contextRef="#ctx0" brushRef="#br0" timeOffset="2">73 2141 920,'17'14'4911,"-5"-10"-3633,0 0-1,0-2 1,0 1 0,0-1-1,1-2 1,-2 0 0,8-1-1278,-5 0 1148,14 0 500,2-3 1,-1-1 0,0-3-1,0 0 1,10-8-1649,-9 6 1051,57-27 3505,26-19-4556,34-16 731,-84 57-2491,-22 6-687,-22 7-1375,-16 3 126,-13-1 594,7 0 2281,0 1-1,0 0 1,0 1-1,0-2 1,1 3-1,-1-2 0,0 1 1,0 0-1,1 0 1,-1 0 821,-16 12-3207,-8 4 443,16-9 1585</inkml:trace>
  <inkml:trace contextRef="#ctx0" brushRef="#br0" timeOffset="3">99 2859 408,'0'0'931,"0"0"14,0 0 53,0 0-18,1 10 4072,3-3-4081,-1-2 1,1 0 0,0-1 0,1 2 0,-1-2 0,1 0-1,0-1 1,-1 0 0,1 1 0,1-1 0,-1 0 0,0-1-1,0-1 1,0 1 0,5 0-972,12 2 2311,1-2 1,-1-2-1,7-1-2311,6 0 1781,-6-2-1735,-1 0 0,1-2 0,-1-1 0,8-6-46,112-49 8,5-1-39,-65 23 31,-87 39-1018,-9 3-1322,-12 6-2001,-57 46-16965,76-52 19876,1-2 150</inkml:trace>
  <inkml:trace contextRef="#ctx0" brushRef="#br0" timeOffset="4">1066 2707 1116,'0'0'1280,"40"0"17741,-31 0-9439,-8 0-9345,-1 0 8,4 10 1041,-8-3-1286,0 0 0,1 2 0,0-2 0,0 2 0,0-1 0,0 0 0,1 2 0,-1-3 0,1 12 0,-1 2 0,1-1 0,1 2 0,0 0 0,1 2 0,0 112 0,0-135 0,0 1 0,0 0 0,0 1 0,1-2 0,-1 1 0,0-1 0,0 1 0,1 1 0,0-2 0,0 1 0,-1 0 0,1-1 0,0 1 0,0-1 0,-1 1 0,1-1 0,0 0 0,0 0 0,0 1 0,0 0 0,0-1 0,1 0 0,-2 0 0,2 0 0,-1 0 0,0-1 0,1 1 0,-1 0 0,0-1 0,0 0 0,1 1 0,-1-1 0,1 0 0,-1 0 0,1 0 0,-2 0 0,2 0 0,4 0 0,-1 0 0,0 0 0,0-1 0,0 0 0,1 0 0,-1-1 0,0 0 0,0-1 0,2-1 0,3-3 0,-1-2 0,-1 1 0,1-1 0,-1-2 0,0 0 0,1 1 0,-2-2 0,-1 1 0,2-1 0,-2-2 0,0 2 0,-1-2 0,0 0 0,0 1 0,0-4 0,4-39 0,-6 31 0,-3 23 0,1-2 0,-1 2 0,0-1 0,0 1 0,0 0 0,-1-1 0,1 1 0,0 0 0,-1-2 0,1 2 0,-1 0 0,1-1 0,-1 1 0,0 0 0,0 0 0,0 0 0,0-1 0,0 1 0,0 0 0,0 0 0,0 1 0,-1-2 0,-7-14 0,5 14 0,1 0 0,-1 2 0,0-1 0,1 1 0,-1-2 0,0 2 0,0 0 0,0 1 0,0-1 0,1 1 0,-1 0 0,-1 0 0,-9 0 0,9-1 0,-1 1 0,1 0 0,0 0 0,-1 0 0,1 1 0,-1 0 0,1 0 0,0 2 0,0-1 0,0 0 0,0 1 0,-1 0 0,2 0 0,-1 0 0,1 2 0,-5 3 0,-4 9 0,1 1 0,-1 1 0,-5 12 0,10-16 0,3-9-2434,0 0-6952,7-8-369,4-5 6665,6-11-3464,-6 13 5258</inkml:trace>
  <inkml:trace contextRef="#ctx0" brushRef="#br0" timeOffset="5">1165 1602 636,'3'-16'12920,"4"26"-7362,5 34-2045,-11-35-3030,0 2 0,0-3 0,-1 2 0,0-2 0,0 1 0,-1 1 0,0-1 0,-1 7-483,0-5 361,1-1 1,0 1-1,1-1 0,0 1 1,0-1-1,1 3-361,1 20 684,0-1 0,-2 1-1,0 0 1,-3 3-684,1 53 794,2-18-1848,0-71 441,0-7-8261,0-8 3528,0-33-3052,0-9 1956,0 47 5261</inkml:trace>
  <inkml:trace contextRef="#ctx0" brushRef="#br0" timeOffset="6">1175 1651 252,'0'-2'6630,"0"-6"-3334,0 14 763,-1-2-3842,0-1-1,0 3 0,-1-3 1,1 0-1,0 0 1,-1 1-1,1 0 0,-2-1 1,2 0-1,-2 1-216,-8 18 721,-7 13 368,15-29-943,0 0 1,0 0-1,0 0 0,1-1 1,-1 3-1,1-2 0,-1 2-146,-28 76-40,27-65-2178,4-19 2126,-1 0 0,1 0 0,0 0 0,0 1 0,0-1 0,0 0 0,-1 0 0,1 0 0,0 0-1,0 0 1,0 1 0,0-1 0,0 0 0,0 0 0,0 0 0,0 0 0,0 1 0,0-1-1,0 0 1,0 0 0,0 0 0,0 1 0,0-1 0,0 0 0,0 0 0,0 0 0,0 1 0,0-1-1,0 0 1,0 0 0,0 0 0,0 1 0,0-1 0,0 0 0,0 0 0,0 0 0,0 0 0,0 0-1,0 0 1,0 0 0,0 0 0,0 0 0,0 2 0,1-2 0,-1 0 0,0 0 0,0 0 0,0 0-1,0 0 1,1 0 0,-1 1 0,0-1 0,0 0 0,0 0 0,0 0 0,1 0 0,-1 0-1,0 0 1,0 0 0,0 0 0,0 0 0,0 0 0,0 0 0,0 0 0,0 0 0,1 0 0,-1 0-1,0 0 1,0 0 0,0 0 92,4-3-4726,8 2 1046,-11 1 3494,0 0-1084</inkml:trace>
  <inkml:trace contextRef="#ctx0" brushRef="#br0" timeOffset="7">1092 2231 508,'0'0'82,"0"0"-1,0 0 0,0 0 1,0 0-1,0 0 1,-1 0-1,1 0 1,0 0-1,0 0 1,-1 0-1,1 0 1,0 0-1,0 0 1,0 0-1,0 0 1,0 0-1,0 0 1,-1 0-1,1 0 1,0 0-1,0 1 1,-1-1-1,1 0 0,0 0 1,0 0-1,0 1 1,-1-1-1,1 0 1,0 0-1,0 0 1,0 1-1,0-1 1,0 0-1,0 0 1,0 1-1,0-1 1,0 0-1,0 0 1,0 1-1,0-1 1,0 0-1,0 0 1,0 1-1,0-1 0,0 0 1,0 0-1,0 1 1,0-1-1,0 0 1,0 1-1,0-1 1,0 0-1,0 0 1,0 1-1,0-1-81,0 1 261,1-1 1,-1 1-1,0-1 0,1 1 0,-1-1 0,1 2 0,-1-2 1,0 1-1,0-1 0,1 1 0,-1-1 0,1 1 1,-1-1-1,0 0 0,1 2 0,0-2 0,-1 0 0,1 0 1,-1 0-1,0 0 0,1 0 0,0 0 0,-1 0-261,17 0 2455,-1-2-1,1 0 1,7-5-2455,1-1 1573,-1-2-1,0-1 1,7-6-1573,-19 11 204,-1 0 0,1 1 0,1 2-1,-1 0 1,1 0 0,-1 1 0,8 1-204,-15 1-2261,-5 0 131,-7-4-14697,4 0 14279,2-2 3949,1 1-2681</inkml:trace>
  <inkml:trace contextRef="#ctx0" brushRef="#br0" timeOffset="8">1081 1093 572,'2'17'7585,"2"-28"-4275,7-14-2724,33-75 801,1-13-500,-39 99-728,2-1 730,-6 40-123,1 39-368,-2-47-361,0 0 1,0-1-1,-2 0 0,1 0 0,-2 2 0,0 5-37,-3 7 63,4-17-1,-2 1 1,1 0-1,-1 0 0,0-2 1,-1 2-1,0-2 1,-5 9-63,3-5 75,-11 23 340,-1-2 1,-5 8-416,7-17 239,13-21-174,-1 2 1,0-3 0,0 2-1,-1-3 1,1 2-1,0 0 1,-2-1 0,1 0-1,0-2 1,0 1-1,-3 1-65,3-3 74,-8 2 139,12-5-210,1-1 1,0 0-1,0 1 0,0-1 0,-1 0 0,1 1 1,0-1-1,0 0 0,0 1 0,-1-1 0,1 0 1,0 0-1,0 1 0,0-1 0,0 0 0,0 0 1,0 1-1,0-1 0,0 0 0,1 1 1,-1-1-1,0-1 0,0 1 0,1 1 0,-1-1 1,0 0-1,0 1 0,0-1 0,1 1 0,-1-1 1,1 0-1,-1 1-3,4-11 30,-1-4-95,2 1 1,-1-1 0,1 2-1,1-1 1,1 0 64,-6 12 12,0 0 1,0 0 0,-1 0 0,2 0-1,-1 1 1,0-1 0,0-1-1,0 2 1,1 0 0,-1-1-1,1 1 1,-1 0 0,1 0 0,-1 0-1,1 0 1,-1 0 0,1 0-1,-1 1 1,1 0 0,0 0 0,-1-2-1,1 2 1,-1 0 0,1 0-1,0 0 1,-1 0 0,2 2-1,-2-2 1,0 0 0,1 0 0,-1 1-1,2-1 1,-2 1 0,1 0-1,-1 0 1,1 0-13,53 52 1568,-49-47-1569,0 0 0,0 1 0,0-1 0,1-1 0,-2 0 0,2-1 0,0 0 0,-1 0 0,2-1 0,-2 1 0,5-1 1,13-7-2190,-9-6-2521,-14 10 4390,-1 0 1,1-1-1,-1 1 1,1 0-1,-1 0 1,0-1-1,0 1 0,1-2 1,-1 2-1,1 0 1,-1 0-1,0 0 1,0-1-1,0 1 1,0-1-1,1 1 1,-1-1-1,0 1 1,0-1-1,1 0 1,-1 1-1,0-2 1,0 2-1,0-1 1,0 0-1,0 1 1,0-1-1,0 1 1,0-1-1,0 0 0,0 1 1,0-1-1,0 1 321,0-6-1986,0 5 751</inkml:trace>
  <inkml:trace contextRef="#ctx0" brushRef="#br0" timeOffset="9">998 139 668,'0'0'188,"0"0"0,0 0 1,0 0-1,0 0 0,0 0 0,0 0 0,0 0 0,-1 0 1,1 0-1,0 0 0,0 0 0,0 0 0,0 0 1,0 0-1,-1 0 0,1 0 0,0 0 0,0 0 0,0 0 1,0 0-1,0 0 0,0 0 0,-1 0 0,1 0 0,0 0 1,0 0-1,0 0 0,0-1 0,0 1 0,0 0 1,0 0-1,0 0 0,0 0 0,0 0 0,0 0 0,0 0 1,0-1-1,0 1 0,0 0 0,0 0 0,0 0 0,0 0 1,0 0-1,0-1 0,0 1 0,0 0 0,0 0 1,0 0-1,0 0 0,0 0 0,0 0 0,0 0 0,0 0 1,0 0-1,0 0 0,0 0 0,0 0 0,0-2-188,6-9 2310,14-10-2237,10-3 521,0 2-1,1 1 1,8-1-594,-34 18 48,1 2-1,-1 0 0,-1 0 1,1 1-1,0 0 1,1 1-1,-1-1 1,1 1-1,1 1-47,-6-1 12,-1 0 1,2 1-1,-1-1 0,-1 0 0,1 1 1,1-1-1,-2 1 0,1-1 1,0 1-1,0-1 0,-1 1 1,1 0-1,0 0 0,0 0 0,-1-1 1,1 2-1,0 0 0,-1-2 1,1 1-1,0 1-12,0 0 12,-1 0 0,0-1 0,0 1 1,0 0-1,0 0 0,0 1 0,1-1 0,-1 0 0,-1 0 0,1-2 1,0 3-1,0-1 0,0 0 0,0 0 0,-1-1 0,0 1 0,1 1 1,-1 0-13,-6 16 254,0 0 0,-1-1 0,0 0 0,-1-2 0,0 1 0,-1-1 1,-3 4-255,-16 26 1023,27-42-910,1-1 0,-1 1-1,0-1 1,1 1 0,-1-1 0,1 2-1,-1-1 1,1 0 0,0 0-1,0 1 1,1-1 0,-1 1-113,3-4 29,-1 0 1,1 0-1,0 0 1,0 0 0,0-1-1,-1 1 1,1-1 0,0 0-1,0 1 1,0-1 0,0 0-1,-1 0 1,2-1-1,-1 1 1,0-1-30,2 1 25,88 0-132,-92 0 107,1 0 0,0 0 0,0 1 0,-1-1 1,1 0-1,0 0 0,-1 1 0,0-1 0,1 1 1,0-1-1,0 0 0,-1 2 0,0-1 0,1-1 1,0 2-1,-1-2 0,1 0 0,-1 1 0,0-1 0,1 1 1,-1 0-1,1 0 0,-1 0 0,0-1 0,1 1 1,-1 0-1,0 0 0,0 0 0,0 0 0,0 0 1,0 0-1,0-1 0,0 1 0,0 0 0,0 1 1,0-1-1,0 0 0,0 0 0,0 0 0,0 0 1,0 0-1,0-1 0,-1 1 0,1-1 0,0 2 1,-1-1-1,1 0 0,-1-1 0,0 9 54,-1-2 1,-1 0 0,1 0-1,0 0 1,-1 0-1,-1 1-54,-5 10 369,-1 1-1,-1-1 0,0-1 0,-1-1 0,0 0 1,-1-1-1,-12 11-368,14-15 151,9-9-234,1 0 1,-1 0-1,0-1 1,1 1-1,-2 0 1,1-1-1,1 0 1,-2 0-1,1 0 0,0 1 1,0-2-1,0 1 1,-1 0 82,0-1-597,1 1 1,-1 0 0,1 0-1,-1 0 1,1 1-1,0-1 1,0 1 0,-1 0-1,0 1 597,-14 10-6486,15-12 4245,-4 3-4639,6-4 5600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4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1 150 312,'0'0'1003,"0"0"35,0 0-57,0 0-87,35 11 7659,-34-11-8185,7 14 5873,-8 114-4100,0-127-2109,0 0 2,0-1-33,0 0 0,0 0 0,0 0-1,0 0 1,0 0 0,0 0 0,0 0 0,0 0-1,1 0 1,-1 0 0,0 0 0,0 0-1,0 0 1,0 0 0,0 0 0,0 0 0,0 0-1,0 0 1,0 0 0,0 0 0,0 0-1,1 0 1,-1 0 0,0 0 0,0 0 0,0 0-1,0 2 1,0-2 0,0 0 0,0 0-1,0 0 1,0 0 0,0 0 0,0 0 0,0 0-1,0 0 1,0 0 0,0 0 0,0 1-1,0-1 1,0 0 0,0 0 0,0 0 0,0 0-1,0 0 1,0 0 0,0 0 0,0 0-1,4-14 31,4-23 26,-8 8-60,1 16 64,0 0 1,-1 0 0,-1 0-1,0 0 1,-1 0 0,0 0-1,0 1 1,0-1 0,-2 2-1,0-3 1,-1 1-62,-3-22 989,8 34-963,-1-2 0,1 2 1,0 0-1,0 0 0,0 0 1,0-1-1,0 0 0,0 1 0,0 0 1,0 0-1,1-1 0,-1 1 1,0-1-1,1 1 0,-1-1 1,0 1-1,0 0 0,1 0 1,0 0-1,-1-1 0,1 1 1,1-1-27,-1 2 141,2-1-42,-1 0 1,1-1-1,0 1 0,0 1 1,-1-1-1,1 1 1,0 0-1,0 0 0,-1 0 1,1 0-1,0 0 0,-1 1 1,3 0-100,0-1 231,16 2 65,-1 0 0,1 1 0,-1 1 0,0 2 0,0 0 0,-1 2 0,11 5-296,-24-10-14,0-2 0,-1 1 0,0-1 0,1-1 1,0 1-1,0-1 0,-1 0 0,1 0 0,3-1 14,11 0-523,-19 1-63,0 0-1565,0 0-5181,3 0-3550,-2 0 7293,-2 0 2223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4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352 1049 252,'0'0'544,"0"0"-5,-29 0 3655,33 0-3550,-8 0 94,3 0-442,1 0 29,0 0-55,0 0-23,0 0-30,0 0 57,0 0 9,0 0-16,0 0 27,0 0 46,0 0 0,14 29 4302,-9-21-3394,-4-6-1125,1-1 1,0 1-1,0-2 1,-1 3-1,1-1 0,-1 0 1,1 0-1,-1 0 1,0 0-1,0 0 1,0 0-1,0 1-123,1 1 74,-1-2 1,0 1 0,1-1-1,0 0 1,-1 1-1,1 0 1,0-1-1,0 0 1,0-1-1,1 1 1,-1 0 0,0 1-1,1-2 1,-1 0-1,1 1 1,-1-1-1,1 0 1,0 0-1,0 0-74,22 13 811,12 9-8,8 5 238,-39-25-886,-1 2-1,0-2 1,1 0 0,-1 1 0,1-1-1,0-1 1,0 0 0,3 1-155,-2-1 124,0 0 0,-1 0 1,1 2-1,-1-1 0,1 1 1,-1-1-1,1 3-124,29 21 1178,0-1-1,23 10-1177,-10-5 1373,92 63 1838,-121-79-2610,-1-1 0,16 19-601,2-2 302,-14-9-175,-9-9-47,0-2 0,0 2 1,2-3-1,8 4-80,4 3 79,-1 2 0,0-1 0,14 16-79,-13-12 25,-8-3-25,-2 0 0,0 1 0,-1 0 0,-1 2 0,0 1 0,-1 1 0,-7-14 0,0 1 0,1-2 0,0 0 0,0-1 0,0 0 0,1 0 0,1 0 0,0 0 0,4 1 0,0 2 0,-1 1 0,7 8 0,78 93 0,-70-85 0,-25-25 0,0 1 0,0-2 0,-1 1 0,1 1 0,-1-1 0,0 2 0,0 0 0,1-1 0,8 4 0,-12-8 0,1 0 0,-1 1 0,1-1 0,-1 0 0,1 0 0,-1 0 0,0 0 0,1 0 0,-1 1 0,1-1 0,-1 0 0,0 0 0,1 1 0,-1-1 0,0 0 0,1 0 0,-1 2 0,0-2 0,0 0 0,1 1 0,-1-1 0,0 0 0,0 1 0,0-1 0,1 1 0,-1-1 0,0 0 0,0 2 0,0-2 0,0 1 0,0-1 0,0 1 0,0-1 0,1 2 0,-1-1 0,1 0 0,-1 1 0,1-1 0,0 1 0,0-1 0,-1 0 0,1 0 0,0 0 0,0 1 0,0-1 0,0 0 0,1 0 0,-1 1 0,0-2 0,0 0 0,0 1 0,1 0 0,33 22 0,-19-14 0,103 81 0,-45-39 0,8-4 0,-60-31 0,30 13 0,3 3 0,-53-32 0,1 1 0,-1 0 0,1 0 0,-1 0 0,0 1 0,0-1 0,0 2 0,1-2 0,-1 1 0,0-1 0,-1 1 0,1 0 0,0 0 0,-1 0 0,1 0 0,0 2 0,15 17 0,19 28 0,-10-13 0,1-30 0,42 55 0,-32-14 0,-25-41 0,-12-6 0,0 0 0,1 2 0,-1-2 0,0 0 0,1 0 0,-1 0 0,0 1 0,0-1 0,1 0 0,-1 0 0,0 1 0,0-1 0,1 0 0,-1 1 0,0-1 0,0 0 0,0 1 0,0-1 0,0 0 0,0 1 0,1-1 0,-1 0 0,0 1 0,0-1 0,0 0 0,0 1 0,0-1 0,0 0 0,0 1 0,0-1 0,0 1 0,-1-1 0,1 0 0,0 1 0,0-1 0,0 0 0,0 1 0,0-1 0,-1 0 0,3 5 0,33 28 0,-20-13 0,-15-20 0,1 2 0,-1-2 0,1 0 0,-1 0 0,1 1 0,-1-1 0,1 0 0,-1 1 0,1-1 0,-1 1 0,1-1 0,-1 0 0,0 1 0,1-1 0,-1 1 0,0-1 0,1 1 0,-1 0 0,0-1 0,0 1 0,1-1 0,-1 1 0,0-1 0,0 2 0,0-1 0,0-1 0,-1 0 0,1 0 0,-1 2 0,1-2 0,-1 1 0,1-1 0,-1 0 0,1 1 0,-1-1 0,0 0 0,1 1 0,-1-1 0,1 0 0,-1 0 0,0 0 0,1 1 0,-1-1 0,0 0 0,1 0 0,-1 0 0,0 0 0,1 0 0,-1 0 0,0 0 0,0-1 0,-67-9 0,36 5 0,3-1 0,46 14 0,4 0 0,-15-6 0,0 0 0,1 0 0,-1 0 0,1-1 0,-1 0 0,1 0 0,2-1 0,103-1 0,-111 0-26,0 1 1,1-1-1,-1 0 0,0 0 1,0 0-1,-1 1 0,1-1 1,0 0-1,0 0 0,0-1 0,-1 2 1,1-1-1,0-2 0,-1 2 1,1 0-1,-1 0 0,1 0 1,-1-1-1,0 1 0,1 0 1,-1-1-1,0 0 0,0 1 1,0 0-1,0 0 0,0-2 1,0 3-1,-1-2 26,2-55-1154,-2 43 916,1-76-6231,0 28-3185,0 55 8225,-1 1 0,0-2 0,-1 2 1,1-1-1,-1 3 0,0-3 0,-1 1 0,-1-3 1429,-1-4-1605,4 4 360</inkml:trace>
  <inkml:trace contextRef="#ctx0" brushRef="#br0" timeOffset="1">479 999 188,'0'0'525,"0"0"67,0 19 5725,0 18-3721,1-33-2410,-1-2-1,1 1 0,-1-1 1,1 1-1,0-1 0,0 1 0,0-1 1,0 0-1,0 1 0,0 0 1,1 0-1,-1-1 0,1 0 1,0 0-1,0 0 0,-1-1 1,1 1-1,1 0-185,7 4 585,-4-3-351,0 1-1,0 1 0,0-1 1,-1 0-1,1 2 0,-1-1 1,4 5-234,-4-4 165,1-2 0,0 1 0,-1-1 0,2 1 1,-1-1-1,0 0 0,1 0 0,0-1 0,-1-1 0,2 1-165,1 0 207,0 2 0,-1-1-1,1 0 1,-1 1 0,0 0-1,7 7-206,30 29 918,7 3-150,-43-36-677,0-1-1,0 2 1,0-2 0,1-1 0,0 0 0,6 3-91,9 4 30,66 36 679,-59-30-161,1-4 0,1 0-1,18 4-547,52 24 609,-75-32-521,-22-8-65,0 0 0,0-1 1,0 1-1,-1 1 1,1-1-1,4 4-23,0 2 29,-1-2 0,1-1 0,1 0 0,10 4-29,27 15 80,-38-21-45,1 2 0,0-2 1,0 0-1,0-1 0,0 0 1,0-1-1,1 0 0,9-1-35,-16 0-4,0 1-1,1 0 1,-1 1 0,0-1-1,0 1 1,0 1-1,0 0 1,-1 1-1,1-2 1,-1 2 0,0-1 4,22 16 3,36 18 20,-49-31-20,0 1 0,1-1 0,0-2 0,0 0-1,13 3-2,41 12 48,13 28 59,-78-46-110,-1 0 0,1 1 0,-1-1 0,0 2 0,1-1 0,-1 0 0,-1 0 0,4 2 3,-4-2-2,1 0 0,0 0 0,0 1 0,0-1 0,0-1-1,1 0 1,-1 0 0,4 2 2,40 10-10,-38-13 7,1 1 0,-1 1 0,1 0 0,-1 0 0,0 0 0,6 4 3,-3 1 0,0-3 0,0 0 0,1 1 0,3-1 0,-2 0 0,-1 0 0,0 0 0,0 1 0,4 4 0,21 12 58,1-6-116,-37-13 62,1 0 1,0 0-1,0-1 0,1 1 0,-1 0 0,0 0 0,1-1 0,2 3-4,23 17 31,-28-22-32,1 1 0,0 0-1,0 0 1,0 0 0,0 0-1,0 0 1,0-1 0,0 1-1,0-1 1,0 1 0,0-1 0,0 0-1,0 0 1,1 0 0,-1 0 1,32 7-17,-26 0 10,-6-5 4,1 1-1,0-1 0,-1 0 1,1-1-1,0 1 0,0-1 1,-1 0-1,1 1 0,0-2 0,1 1 1,-1 0-1,0 0 0,0-1 1,0 0-1,0 0 0,2 0 4,-5 1 1,0-1-1,0 0 1,-1 2-1,1-2 1,-1 0-1,1 0 1,0 0-1,-1 0 1,1 0-1,0 0 1,-1 0-1,1 0 0,0 0 1,-1 0-1,1 0 1,0 1-1,0-1 1,-1 0-1,1 0 1,0 1-1,0-1 1,-1 0-1,1 1 0,0-1 1,0 0-1,0 1 1,0-1-1,-1 0 1,1 2-1,0-2 1,0 0-1,0 1 1,0-1-1,0 0 1,0 1-1,0-1 0,0 1 1,0-1-1,0 0 1,0 1-1,0-1 1,0 0-1,1 1 1,-1-1-1,0 0 1,0 1-1,0-1 0,0 0 1,1 1-1,-1-1 1,0 0-1,0 1 1,0-1-1,1 0 1,-1 0-1,0 1 1,1-1-1,-1 0 0,0 0 1,1 0-1,-1 1 1,0-1-1,1 0 1,-1 0-1,0 0 1,1 0-1,-1 0 1,0 0-1,1 0 1,-1 0-1,1 0 0,-7 2-9,0-1 1,-1 0 0,1 1-1,0-2 1,0 0-1,-1 0 1,1 0-1,0-2 1,0 1-1,-5-1 9,9 1 2,-58 1-106,83 1 64,-2-1-64,1 0 0,-1-2 0,13-2 104,-21 1-13,-1-2 1,1 2-1,-1-2 0,0-1 0,7-5 13,-15 4-2,6-4 58,-9 10-94,-1 1 52,0-3 14,0 5-22,-22-25-358,17 0 26,4 21 258,0 0-1,1-1 1,-1 1-1,0 0 1,1 0-1,-1 0 1,1-2-1,0 2 0,0-1 1,0 2-1,0-2 1,0 0-1,1 1 1,-1 0-1,1-1 1,-1 1-1,2-2 69,-1-14-1087,-1 16 598,0 0 1,0 0 0,0 0-1,0-1 1,-1 1-1,1 0 1,-1 1-1,1-1 1,-1-1-1,1 1 1,-1 0 0,0-1-1,0 3 1,0-2-1,-1-1 489,1 2-1136,-2-16-6977,1 6 5504,7 6 1326</inkml:trace>
  <inkml:trace contextRef="#ctx0" brushRef="#br0" timeOffset="2">512 967 280,'0'0'569,"0"0"-51,-31 24 2399,30-23-2861,0-1 0,0 1 0,0-1-1,0 1 1,0 0 0,1-1 0,-1 1 0,0 0-1,0-1 1,1 1 0,-1 0 0,0 0-1,1 0 1,-1 2 0,1-3 0,-1 1 0,1 0-1,0 0 1,-1 0 0,1 0 0,0 0-1,0 0 1,0 0 0,0 0 0,-1 0 0,1 0-1,1 0 1,-1 0 0,0 0-56,0 1 129,-15 31 1041,15-20-1066,0-10-71,1 2 1,-1-1 0,0 1 0,-1 0-1,1-2 1,-1 2 0,0-2 0,0 1-1,0 0 1,-1 4-34,-1-3 21,0 1 0,1 0 0,0 0-1,1 1 1,-1-2 0,1 1 0,0 0 0,0 1 0,1-1 0,-1 1-1,1-2-20,1-3 24,-1-1-1,0 0 0,0 1 0,0-1 0,0 1 0,0 0 0,0-1 0,0 0 0,-1 0 1,1 1-1,0-1 0,-1 0 0,1 1 0,-1-1 0,1 0 0,-1 0 0,0 0 0,1 0 1,-1 0-1,0 0 0,0 0 0,0 0 0,0 0 0,0 0 0,0 0 0,0 0 0,0 0-23,-2 1 340,3-2-254,1-17 206,0-3-225,-1 9-7,0 0-1,0 1 0,-1-1 1,0 0-1,-1 0 0,-1-5-59,-6-39 396,7 43-294,2 12-93,0 0 1,-1-1 0,1 1 0,0 0 0,0 0-1,0-1 1,0 1 0,0 0 0,-1-1 0,1 1-1,0 0 1,0-1 0,0 1 0,0 0-1,0 0 1,0-1 0,0 1 0,0 0 0,0-1-1,0 1 1,0 0 0,0-1 0,0 1 0,0 0-1,1-2 1,-1 2 0,0 0 0,0 0 0,0-2-1,0 2 1,1 0 0,-1-1 0,0 1 0,0 0-1,0 0 1,1 0 0,-1 0 0,0 0 0,0 0-1,1 0 1,-1 0 0,0-2 0,1 2 0,-1 0-1,0 0 1,0 0 0,1 0 0,-1 0 0,0 0-1,1 0 1,-1 0 0,0 0 0,1 0 0,-1 0-1,0 0 1,1 0 0,-1 0 0,0 0 0,1 0-1,-1 0 1,0 0 0,1 0-10,64 2 1395,0 5 0,23 4-1395,-28-10-238,-31-2-1218,-28 1 981,-1 0-109,0 0-17,24 5-8324,-18-5 7701</inkml:trace>
  <inkml:trace contextRef="#ctx0" brushRef="#br0" timeOffset="3">67 248 188,'-1'0'153,"1"0"1,0 0-1,-1 0 1,1 0-1,-1-1 1,1 1-1,-1 0 1,1 0-1,-1 1 0,1-1 1,-1 0-1,1 0 1,0 0-1,-1 0 1,1 0-1,-1 0 0,1 1 1,-1-1-1,1 0 1,0 0-1,-1 0 1,1 1-1,0-1 1,-1 0-1,1 1 0,0-1 1,-1 0-1,1 1 1,0-1-1,-1 1 1,1-1-1,0 0 1,0 0-1,0 0 0,-1 2 1,1-2-1,0 0 1,0 1-154,9 20 2068,26 13-313,0-20-821,-29-12-704,0 0-1,0 0 0,0 0 0,-1 0 0,1 1 0,-1 0 1,1 1-1,0 0-229,11 7 889,-15-11-721,0 1 1,0 1-1,0-2 0,0 2 0,0-1 0,0 1 1,0-1-1,-1 2 0,1-2 0,0 1 0,-1 1 0,2 0-168,14 12 1363,-16-14-1285,0-1 0,0 2 0,0-1 0,0-1 0,1 1 0,-1 0 0,0 0 0,0 0-1,0 0 1,-1 0 0,1 0 0,0-1 0,0 2 0,0-1 0,-1 0 0,1 0 0,-1 0-1,1 1 1,-1-1 0,1 0 0,-1 0 0,0 1 0,1-1 0,-1 2-78,1-2 109,-1 2 0,1-2 1,0 1-1,0-1 0,0 0 1,0 0-1,0 0 0,0 0 1,0 0-1,0 0 0,0 0 1,1 0-1,-1-1 0,0 1 1,0 0-1,1-1 1,-1 1-1,1-1 0,-1 1 1,0-1-1,1 0 0,-1 0 1,1 1-1,-1-1 0,1 0 1,-1 0-1,1 0-109,23 9 1464,-23-7-1306,1 0-1,0 0 1,0 0 0,1 0 0,-1 0-1,0 0 1,1-1 0,-1 1-1,1-1 1,-1 0 0,4 1-158,-3-2 155,0 2 0,0 0 0,0-1 1,0 2-1,-1-2 0,1 1 0,0 1 0,1 0-155,14 10 380,-16-11-303,1 1 1,-1-1-1,0 0 1,1 1-1,-1 0 1,0 0 0,0-1-1,-1 3 1,3 0-78,-2-2 34,0 0 1,0-1 0,0 0-1,0 0 1,1 0-1,-1 0 1,1-1 0,0 1-1,-1-1 1,4 1-35,26 13 453,-4-4 313,-27-11-698,0 2 1,0-2 0,0 0-1,0 0 1,0 1-1,0-1 1,0 1-1,0 0 1,0 0 0,0 1-1,-1-1 1,1 0-1,0 0 1,-1 1 0,1-1-1,-1 1 1,1-1-69,0 2 124,1 1 1,0-3 0,1 1-1,-1 1 1,0-1 0,0 0-1,1 0 1,0 0 0,0 0-125,21 13 472,-14-5-294,1-3 0,-1 1 0,1-2 0,1 2-1,0-1-177,28 15 333,125 76-333,-140-78 0,0 0 0,19 21 0,-21-20 0,1 0 0,23 15 0,-23-17 0,24 9 0,-2-6 0,-35-16 0,1-1 0,0-1 0,0 2 0,0-1 0,0-2 0,1 0 0,0-1 0,7 0 0,-7-1 0,0 1 0,-1 0 0,0 1 0,1 1 0,-1 0 0,12 7 0,43 11 0,-61-20 0,1 0 0,-1 0 0,0 1 0,0 1 0,-1 0 0,1-1 0,-1 2 0,1 0 0,0 0 0,22 15 0,6-10 0,-30-10 0,-1 0 0,0 1 0,0-1 0,0 1 0,0 1 0,0-1 0,0 0 0,1 1 0,8 5 0,-1-1 0,1-2 0,0 1 0,0-2 0,0 0 0,1 0 0,-1-1 0,1 0 0,2-2 0,1 1 0,0 0 0,0 1 0,-1 1 0,1 1 0,-1-1 0,1 2 0,1 2 0,-2 2 0,16 4 0,-24-10 0,1 2 0,-1-2 0,0 1 0,0 0 0,0 1 0,0 0 0,-1 1 0,0 0 0,0-1 0,3 5 0,59 36 0,-40-42 0,11 12 0,-13-4 0,-25-11 0,0-1 0,0 1 0,0 0 0,0 0 0,0 0 0,0 0 0,0 1 0,-1-1 0,1 0 0,0 0 0,-1 1 0,2 1 0,25 19 0,-22-17 0,-3-1 0,10-2 0,-12-3 0,-1 1 0,1 0 0,0 0 0,0 0 0,-1 0 0,1 0 0,0 0 0,0 0 0,-1 0 0,1 0 0,0 0 0,0 0 0,-1 0 0,1 0 0,0 1 0,-1-1 0,1 0 0,0 1 0,-1-1 0,1 0 0,0 1 0,-1-1 0,1 1 0,-1-1 0,1 1 0,-1-1 0,1 1 0,-1-1 0,1 1 0,-1 0 0,1-1 0,-1 1 0,0 0 0,1-1 0,-1 1 0,0-1 0,0 0 0,0 2 0,1 0 0,-1-1 0,0-1 0,0 1 0,0 0 0,2 2 0,-2-3 0,0 0 0,0 0 0,-1 0 0,1 0 0,0 1 0,0-1 0,-1 0 0,1 0 0,0 0 0,0 0 0,-1 0 0,1 0 0,0 0 0,0 0 0,0 1 0,-1-1 0,1 0 0,0 0 0,0 0 0,0 0 0,0 1 0,-1-1 0,1 0 0,0 0 0,0 0 0,0 1 0,0-1 0,0 0 0,0 0 0,0 0 0,0 2 0,0-2 0,0 0 0,-1 0 0,1 1 0,0-1 0,0 0 0,0 0 0,1 1 0,-1-1 0,0 0 0,0 0 0,0 1 0,0-1 0,0 0 0,0 0 0,0 0 0,0 1 0,0-1 0,0 0 0,1 0 0,-1 0 0,0 1 0,0-1 0,0 0 0,0 0 0,1 0 0,-1 0 0,0 1 0,0-1 0,0 0 0,1 0 0,-21 0 0,0 4 0,1-1 0,-1 2 0,1 0 0,-17 6 0,19-2 0,10-6 0,0 1 0,1-1 0,-1-1 0,0 0 0,0 0 0,-1-1 0,1 0 0,0 0 0,-4 0 0,3-1 0,3 0 0,10 0 0,175 0 0,-177 0 0,0-1 0,0 0 0,0 1 0,0-1 0,0 0 0,-1-1 0,1 1 0,0 0 0,-1-1 0,1 1 0,-1-1 0,0-1 0,1 1 0,-1 0 0,0-1 0,0 1 0,0-1 0,-1 1 0,1 0 0,0-1 0,-1 0 0,0 1 0,1-1 0,0-3 0,0 2 0,0-2 0,-1-1 0,0 0 0,0 0 0,-1 1 0,0 0 0,0 0 0,0-2 0,-1 2 0,0-4 0,-1-16 0,2-4-2118,0-52-13794,0 45 12047,0 34 3259,1 2 1,-1-1-1,0 0 1,1 0-1,-1 0 1,1-1 0,-1 1-1,1-1 1,0 2-1,0-1 1,0 0-1,0-1 1,1 0 605,2-4-1538,-3-2 199</inkml:trace>
  <inkml:trace contextRef="#ctx0" brushRef="#br0" timeOffset="4">97 191 408,'-2'1'401,"0"0"-1,0 0 0,0 0 1,0 0-1,0 0 1,0 0-1,-1-1 1,1 1-1,0-1 1,0 1-1,0-1 1,-2 0-401,3 0 757,-5 0 4113,-1 0-3762,8 12 5989,3 33-6295,-4-16-363,-1-18-307,1-1 1,0 1-1,1 1 0,0-2 1,0 1-1,1-1 0,1 2-132,-2 9 169,-1-19-158,0-1-1,-1 1 1,1 0 0,0-1 0,0 1 0,0-1-1,1 1 1,-1-2 0,0 3 0,1-2-1,-1 1 1,0-1 0,1 0 0,0 1-1,-1-1 1,1 0 0,0 1 0,0-1 0,-1 0-1,1 0-10,6 16 68,-7-17-66,0 1 0,0-1 0,0 1 0,0-1 1,0 1-1,0-1 0,0 1 0,0-1 0,0 1 0,0-1 0,1 1 0,-1-1 0,0 0 0,0 1 0,0-1 0,1 1 0,-1-1 0,0 0 1,1 1-1,-1-1 0,0 0 0,1 1 0,-1-1 0,0 0 0,1 0 0,-1 2 0,0-2 0,1 0 0,-1 0 0,1 1-2,0-1 38,-1 0 40,-35-60 541,22 23-374,11 31-216,0 0 0,-1-2 0,1 2 0,-1-1-1,-1 1 1,1-1 0,-5-3-29,-5-25 1119,32 34-511,-9 0-497,-1 1-1,1 0 1,0 0 0,-1 1-1,1 0 1,0 1 0,-1 0-1,1 0 1,-1 1-1,3 3-110,-3-3 57,0 0-1,1 1 0,-1-2 1,0 0-1,4 0-56,8 2 41,4 0-288,-1 0 1,1-2-1,0-1 0,4 0 247,-13-1-969,-7 0-80,0 0-1,1 0 1,-1-1-1,0 0 1,5-1 1049,-10 0-1043,0 0 1,0 0-1,-1-1 1,1 0-1,0 1 1,-1 0-1,0-1 1,3-4 1042,-2 3-1132,1-1 1,-1 1 0,1 0 0,-1 1 0,1-1 0,0 1 0,2 0 1131,1-2-1456</inkml:trace>
  <inkml:trace contextRef="#ctx0" brushRef="#br0" timeOffset="5">220 189 312,'0'0'697,"0"0"-19,0 0 69,0 0-70,0 0-21,0 0-129,0 0-6,0 0-18,-7 8 5535,7-7-5477,0-1-66,0 0-16,46 15 3950,-16-11-3195,1-1 1,-1-2 0,11-1-1235,-40 0 25,44 10 1137,-31-10-527,0 4 1,-1-2-1,1 1 1,7 3-636,27 16 1703,-42-19-1476,1 1 1,0 0-1,-1-1 0,1-1 1,1 0-1,-1 1 0,0-1 1,0-1-1,1 0 0,1 0-227,73 8 1696,-72-9-1540,0 2 0,-1-1-1,1 1 1,0 1-1,-1 0 1,1 1-1,4 2-155,31 10 405,61 12 280,-61-22-597,14 0-13,-36-3-75,4-1 0,0 3 0,0 0 0,3 4 0,-18-6 0,1 1 0,-1-1 0,1-1 0,0-1 0,0 0 0,0 0 0,0-1 0,7-2 0,-14 3 0,-1-1 0,1 1 0,-1 0 0,0 0 0,0 1 0,0-1 0,1 3 0,-2-1 0,6 1 0,16 7 0,10 2 0,-24-8 0,0-1 0,0 0 0,0-1 0,0 1 0,1-1 0,-1-2 0,3 1 0,5-2 0,1 1 0,-1 1 0,0 1 0,18 5 0,11 8 0,1-3 0,8 0 0,-41-11 0,-13-2 0,0 0 0,0 1 0,0-1 0,-1 1 0,1 0 0,0 0 0,-1 1 0,1-1 0,-1 1 0,3 1 0,5 1 0,-1 0 0,1-1 0,0 0 0,0-1 0,0-1 0,0 0 0,11 0 0,-9-1 0,0 1 0,0 2 0,0-1 0,0 1 0,0 0 0,9 5 0,-10-4 0,91 15 0,-78-14 0,-19-1 0,1 2 0,0-2 0,0-1 0,0 0 0,0 1 0,4 0 0,58 5 0,-28-3 0,-23-6 0,64-5 0,-87 9 0,-1 1 0,0 1 0,-1 0 0,1-2 0,-1 0 0,0 0 0,-1 0 0,1 0 0,-1-1 0,1-1 0,-1 1 0,-8 1 0,1-1 0,-1 4 0,1 1 0,-10 4 0,-7 3 0,0 11 0,102-59 0,-44 16 0,0-3 0,-1 0 0,-1-3 0,-1 2 0,0-4 0,-2 1 0,3-7 0,-23 26 0,-31 5 0,10 1-194,9 1-8,1-2 1,0 1-1,-1-1 0,1-1 1,-1 1-1,1-2 1,0 0 201,4-2-4084,6 3 3839,0 1 1,0 0 0,-1 0-1,1-1 1,0 1 0,-1 0 0,1 0-1,0-1 1,-1 1 0,1 0-1,0 0 1,-1 0 0,1 0-1,0 0 1,-1 0 0,1 0 0,0 0-1,-1-1 1,1 1 0,0 0-1,-1 1 1,1-1 0,-1 0 0,1 0-1,0 0 1,-1 0 0,1 0-1,0 0 1,-1 0 0,1 0-1,0 1 1,-1-1 0,1 0 0,0 0-1,0 0 1,-1 1 244,-3-1-1763,1-6-5012,4-10-2594,-1 12 10325,0 3-2196</inkml:trace>
  <inkml:trace contextRef="#ctx0" brushRef="#br0" timeOffset="6">312 114 380,'0'1'232,"0"-1"0,-1 1-1,1 0 1,0-1 0,-1 1 0,1 0-1,0-1 1,-1 1 0,1 1 0,0-2 0,-1 0-1,1 0 1,-1 1 0,0-1 0,1 2-1,-1-2 1,1 0 0,-1 2 0,1-2 0,-1 1-1,0-1 1,1 0 0,-1 0 0,0 1-1,0-1 1,1 0 0,-1 0 0,0 0-232,-7 5 9159,9-4-9035,-1 0 0,1 1 0,0-1-1,-1 0 1,1 0 0,0 0 0,0 1 0,0-2 0,0 1 0,0 0 0,0 0 0,0-1 0,0 1-1,0 0 1,0 0 0,0-1 0,0 2 0,1-2 0,-1 1 0,0-1 0,0 0 0,2 1-124,41 12 991,-23-7-516,78 30 721,-86-31-1086,1-1 1,0-1-1,0 0 0,0 0 1,1-1-1,6-1-110,38 7 191,-51-7-186,-1-1 30,-6 0 47,-1 0-13,-68 0 27,42-2-121,0 0 0,1-3 0,-1-1 0,-20-7 25,12 4-30,0 1 1,-19 0 29,-72-8 85,123 13-75,2 2-11,0 1-1,0 0 1,0 0 0,0 0-1,0 0 1,0 0-1,0 0 1,0 0 0,0 0-1,0 0 1,0 0 0,0-2-1,0 2 1,0 0-1,0 0 1,0 0 0,0-1-1,0 1 1,0 0-1,0 0 1,0 0 0,-1 0-1,1 0 1,0-1-1,0 1 1,0 0 0,0 0-1,0 0 1,0 0 0,-1 0-1,1 0 1,0 0-1,0 0 1,0-1 0,0 1-1,-1 0 1,1 0-1,0 0 1,0 0 0,0 0-1,-1 0 1,1 0 0,0 0-1,0 0 1,0 0-1,0 0 1,-1 0 0,1 0-1,0 0 1,0 0-1,0 0 1,0 1 0,-1-1-1,1 0 1,0 0-1,0 0 1,0 0 1,-2-1 32,4-2-48,1 2 16,-1 0 0,1 0 0,0 0 0,0 1 0,0-1 0,0 1 0,0 0 0,0 0 0,1 0 0,1 0 0,47-20-4,-32 14-49,-2-3-1,1 2 1,-1-2-1,0-1 0,0 0 1,-1-1-1,14-13 54,-21 16-621,7-1-7726,3-2-1428,-7 0 8567,-6 3-64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5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40 134 152,'-1'0'427,"1"0"0,-1 0 1,1 1-1,-1-1 0,1 0 0,-1 1 0,1-1 1,-1 1-1,1-1 0,0 0 0,-2 2 0,2-2 0,0 1 1,0-1-1,-1 1 0,1-1 0,0 1 0,0-1 1,0 1-1,-1-1 0,1 1 0,0 0 0,0-1 0,0 1 1,0 1-428,1 1 852,0 3 1,1-1 0,-1-1 0,1 2-1,-1-2 1,1 1 0,1-1 0,1 5-853,-1-4 430,0 1 0,0 1 1,0-1-1,-1 2 0,0-3 0,0 2 0,-1-1 1,0 2-1,1 3-430,-2 302 3890,-15-131-3670,0-19 153,15-83 283,-9-108-385,-1-43-278,4 41 26,-1-28 17,2 0 1,3 0-1,2-11-36,0 58 8,2-18-13,2 1-1,0-2 1,2 2-1,7-22 6,-3 15-69,-5 17 64,2 0 0,0-1 0,1 2-1,0 0 1,5-6 5,16-29-102,-19 35 74,2 1 0,0 0 0,0 0 0,2 1 0,0 1 0,9-7 28,-14 14-26,1 1 0,-1 0 1,0 0-1,1 2 0,0-1 1,0 1-1,0 0 0,1 2 0,-1-1 1,1-1-1,-1 4 0,1-1 1,0 0-1,0 1 0,0 0 1,0 1-1,-1 0 0,1 2 0,-1-1 1,7 2 25,-15-3-8,0 0 0,1 0 0,-1 1 0,0-1 1,0 0-1,0 2 0,0-1 0,0-1 0,0 1 0,0 0 1,-1 0-1,1 0 0,0 0 0,-1 1 0,0-1 1,1 0-1,-1 1 0,0-1 0,0 1 0,-1-1 0,1 2 1,0-2-1,-1 1 0,1-1 0,-1 1 0,0-1 0,0 2 1,0-1-1,0-1 0,-1 1 0,1-2 0,-1 5 8,-1 9 21,0 0-1,-2 0 0,1 0 0,-2 0 0,0 0-20,1-5 74,-1-1 1,1 1-1,-2 0 0,1-2 0,-2 1 0,1-1 0,-1 1 0,1-1 0,-2-1 0,1 0 0,-1-1 0,0 1 0,-7 2-74,-14 11 423,-2-3 0,-1-1 0,-10 2-423,0 1 243,36-17-553,-1 0 0,0 0 0,0-1 0,0 0 1,1 0-1,-1 1 0,0-2 0,-5 0 310,8 0-709,15-5-21855,-6 4 20459,1 1 3539,1 0-2736</inkml:trace>
  <inkml:trace contextRef="#ctx0" brushRef="#br0" timeOffset="1">747 17 220,'0'-1'297,"0"1"0,-1 0 0,1-1 1,0 1-1,0-1 0,0 1 0,0 0 0,0-1 0,0 1 1,-1-1-1,1 1 0,0-2 0,0 2 0,0 0 0,0 0 1,1 0-1,-1-2 0,0 2 0,0 0 0,0-1 0,0 1 1,0-1-1,0 1 0,1 0 0,-1-1 0,0 1 0,0 0 0,1-1 1,-1 1-1,0 0 0,0-1 0,1 1 0,-1 0 0,0 0 1,1-1-1,-1 1 0,0 0 0,2 0 0,-2 0 0,1-1 1,-1 1-1,0 0 0,1 0 0,-1 0 0,1 0-297,13 18 3296,11 38-2912,-21-45-294,-2 2-1,1-1 1,-2 1 0,0-1-1,0 1 1,-1 0 0,0 0-1,-1 0 1,0-1-1,-1 1-89,2 18-151,0 5-186,-4-1-310,4-30 398,0-1 1,0-1-1,0 1 1,-1 1-1,0-2 1,1 1-1,-1 0 1,-1 0-1,1 0 1,0-1-1,-1 0 1,0 3 248,4 5-3941,-2-11 3748,0 0 0,0 0 0,0 0 0,0 0 0,0 0 0,0 0 0,0 0 0,0 0 0,-1 0 0,1 0 0,0 0 0,0 0 0,0 0 0,0 0 0,0 0 0,0 0 0,0 0 0,0 0 1,0 0-1,-1 0 0,1 1 0,0-1 0,0 0 0,0 0 0,0 0 0,0 0 0,0 0 0,0 0 0,0 0 0,0 0 0,0 0 0,0 1 0,0-1 0,0 0 0,0 0 193,-1-2-1387,1 6 114</inkml:trace>
  <inkml:trace contextRef="#ctx0" brushRef="#br0" timeOffset="2">1064 253 1052,'-1'-1'190,"1"1"0,0 0 0,0 0-1,0 0 1,-1-2 0,1 2 0,0 0 0,0 0 0,-1 0 0,1 0-1,0 0 1,0-1 0,-1 1 0,1 0 0,0 0 0,0 0-1,-1 0 1,1 0 0,0 0 0,-1 0 0,1 0 0,0 0-1,0 0 1,-1 0 0,1 0 0,0 0 0,-1 0 0,1 0-1,0 1 1,0-1 0,-1 0 0,1 0 0,0 0 0,0 0 0,-1 0-1,1 2 1,0-2 0,0 0 0,0 0 0,-1 0 0,1 1-190,-24 13 4313,-25 24-419,-42 63 584,59-65-3358,9-9-236,-2-1-1,-17 14-883,-39 40 637,57-52-1045,-1-3 1,-20 16 407,3-2-2062,28-24-1587,24-23-3946,37-35-1288,-33 29 7638</inkml:trace>
  <inkml:trace contextRef="#ctx0" brushRef="#br0" timeOffset="3">810 638 124,'23'-9'4754,"-17"7"-4496,0 1 0,-1-1 0,1-1 0,-1 1 0,1-2 0,-1 2 0,0-1 0,1-1 0,-1 1 0,-1-1 0,1 0-258,10-7 489,171-99 2674,-178 105-3105,-6 3-16,0 1-1,0-1 1,0 0 0,0 0-1,0 2 1,0-2 0,0 0-1,0 1 1,1 0 0,-1 1-1,0-1 1,1 0 0,-1 1-1,1-1 1,-1 1 0,2 0-1,-2 0 1,1 0 0,-1 0-1,0 0 1,1 0 0,-1 1-1,1-1 1,-1 1-1,1 0 1,-1 0-42,0 0 24,0 1-1,-1 0 1,1 0-1,-1 0 1,0-1 0,1 1-1,-1 0 1,0 0-1,0 0 1,0 0-1,0 0 1,0 1 0,-1-1-1,1 0 1,-1 0-1,1 0 1,-1 1-1,0 1-23,3 47 235,-4-41-190,0-3 25,-1 0 0,0-1-1,0 1 1,-1-1 0,0 2-1,0-3 1,0 2 0,-1-2 0,0 0-1,0 2 1,-3 1-70,-146 150 1470,16-29 58,104-96-1179,-38 39 580,62-64-775,6-12-47,7-19-110,1 15-10,0-1-1,-1 1 1,2-1-1,-1 2 1,1-1-1,0 1 0,1 0 1,1-1 13,23-26-82,-28 31 81,-1 0 0,1 0-1,0 1 1,0-1-1,0 2 1,1-1 0,-1 0-1,0 0 1,1 0 0,-1 1-1,1 0 1,-1 0-1,1 0 1,1 1 0,-2-1-1,2 1 2,70-1-99,-19 2-29,-23-3 118,0 2-1,0 1 1,0 2 0,-1 1-1,16 4 11,43 7-725,-65-12-193,26 1-1542,-22-13-4259,-29 5 3334,-1 3 1777,0-3 320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5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145 456 728,'-12'-3'3305,"9"1"996,3 89 4510,0 0-4022,0 355-3098,-1-442-1755,-1-2 63,0-1 0,1 0 0,-1 0 0,1-1 0,-1 1 0,1 0 0,0 0 0,0 0 0,1 0 0,-1 0 0,0-3 1,1 3 0,-3-8-21,2-1-1,-1 0 0,1 0 1,1 1-1,0-11 22,1 3-20,-1-228-1036,0 237 1004,1 0 0,0-1 0,1 1 0,1 1 0,-1-2 52,5-17-119,-5 22 91,0-1-1,0 2 0,0 0 1,1-1-1,0 0 0,0 1 1,2-1 28,9-19-94,-9 15 87,1 2-1,0 1 0,0-2 0,1 2 0,0 0 0,1 1 1,4-5 7,0 1 39,-8 6-19,1 0 0,0 1 0,1 0 0,-1 1 0,1 0 0,-1 0 0,1 0 0,-1 0 0,1 1 0,0 1 0,0-2 0,0 2 0,2-1-20,10 1 263,0 0 1,0 1 0,15 2-264,-27-1 18,0-1 1,0 1 0,0 0-1,0 0 1,0 1 0,-1 0-1,1 0 1,-1 1 0,0 0-1,0 0 1,0 0 0,0 0-1,1 2-18,10 11 3,0 2 1,12 19-4,-2-2-4,-21-28 25,-1-2 0,-1 1-1,1 0 1,-1 2 0,0-2 0,-1 0 0,0 2-1,0-1 1,-1-1 0,1 2 0,-2-1-1,1 0 1,-1 1 0,0-1 0,-1 1-1,0-2 1,0 1 0,-1 1 0,-1 2-21,-4 5 138,0-2 0,-1 0 0,-1-1 1,0 1-1,-1-1 0,0-1 0,-1 1 1,0-2-1,-1 0 0,0-1 0,-10 6-138,-25 16 1022,-2-2 0,-33 14-1022,34-18 460,10-6 102,1-1 1,-1-3 0,-16 3-563,51-18-103,1 0 0,0-1 0,0 3 0,0-3 0,-1 0 0,1 0 0,0 0 0,-1 0 1,1 0-1,0 0 0,0 0 0,-1 0 0,1-3 0,0 3 0,0-1 0,0 0 0,0 0 0,-1 0 1,1 0-1,0 0 0,1 0 0,-3-2 103,3 2-357,0 0 1,0 0-1,0-1 1,0 1-1,1-1 0,-1 0 1,0 1-1,1-1 1,-1 0-1,1 1 0,-1-1 1,1 1-1,0-1 1,-1 0-1,1 1 1,0-1-1,0 0 0,0 1 1,1-1-1,-1 0 1,0 1-1,0-2 1,1 2-1,-1-1 0,1 1 1,0-1-1,-1 1 1,1-1-1,0 1 0,1-2 357,3-11-5742,4 4 2102,-1-1-1296,-6 7 3643</inkml:trace>
  <inkml:trace contextRef="#ctx0" brushRef="#br0" timeOffset="1">668 1 92,'-5'1'934,"-14"6"7464,19-6-8336,-1-1 0,0 1 0,1-1 0,-1 0 0,1 0 0,-1 3 0,1-3 0,-1 1 0,1 0 0,-1-1 0,1 1 1,0 0-1,-1-1 0,1 1 0,0 0 0,0-1 0,-1 1 0,1 0 0,0 0 0,0-1 0,0 1 0,0 0 0,0 0 1,0-1-1,0 1 0,0 0 0,0 0 0,1-1 0,-1 1 0,0 0 0,0 0 0,1-1 0,-1 2 0,0-2 0,1 0 1,-1 1-1,0 1 0,1-2 0,-1 1 0,1-1 0,0 1 0,-1-1 0,1 1 0,-1-1 0,1 1 0,0-1 0,-1 1 1,1-1-1,0 0 0,-1 0 0,1 1 0,0-1 0,-1 0 0,1 0 0,0 0 0,0 1 0,0-1 0,-1 0 0,1 0 1,1-1-63,19 1 227,77 3 183,-89-3-382,1 1 1,-1 1 0,1 0 0,-1 0 0,0 1-1,0 0 1,0 1 0,6 3-29,-14-6 1,0 0-1,0 0 1,0 0-1,0 0 1,0-1-1,0 2 1,-1-1-1,1 1 1,0-1 0,-1 0-1,1 0 1,-1 2-1,1-2 1,-1 0-1,0 1 1,2-1-1,-2 0 1,0 1 0,0-1-1,0 2 1,0-3-1,0 1 1,0 1-1,-2-1 1,2 0 0,0 1-1,-1-1 1,1 1-1,-1 0 1,1-1-1,-1 0 1,0 0-1,1 1 1,-1-1 0,0 0-1,0 0 1,0-1-1,0 2 0,-3 4 7,-1 2 0,1-1-1,-1-2 1,-1 0 0,1 1-1,-5 3-6,-59 41 2222,-28 14-2222,86-57 552,13-3-159,21-6 3,1 0-361,117 7-371,-140-4 347,-1-1-1,0 1 1,1 0 0,-1-1 0,0 1-1,1 1 1,-1-2 0,0 1 0,0 0-1,0 0 1,0-1 0,0 1 0,0 0-1,0 0 1,0-1 0,0 1 0,0 0-1,0 0 1,0-1 0,0 1 0,-1 0-1,1-1 1,0 1 0,0 1 0,-1-2-1,1 0-10,-7 22 108,-4-7-17,-2 8 73,10-16-163,0-1 1,-1 1-1,1-3 1,-2 3-1,1-1 1,0-1-1,-1 1 1,0-1-1,0-1 1,-1 1-1,1-1 1,-1 1-1,0-2 1,-1 1-2,-40 36-450,47-40 350,-1 0 1,1 0-1,0 0 0,0 1 0,0-1 0,-1 0 0,1 0 0,0 0 0,0 0 0,0 0 1,-1 1-1,1-1 0,0 0 0,0 0 0,0 0 0,0 1 0,0-1 0,0 0 0,0 0 1,-1 1-1,1-1 0,0 0 0,0 0 0,0 1 0,0-1 0,0 0 0,0 0 1,0 1-1,0-1 0,0 0 0,0 0 0,0 0 0,1 1 0,-1-1 0,0 0 0,0 0 1,0 1-1,0-1 0,0 0 0,0 0 0,0 0 0,1 1 0,-1-1 0,0 0 0,0 0 1,0 0-1,0 0 0,1 1 0,-1-1 100,16 0-4889,29-10-1111,-30 4 4707</inkml:trace>
  <inkml:trace contextRef="#ctx0" brushRef="#br0" timeOffset="2">1207 250 312,'1'0'197,"0"0"1,0-2-1,1 2 0,-1-2 0,0 2 1,0 0-1,0 0 0,0-1 1,0 1-1,0-1 0,0 0 0,-1 1 1,1-1-1,0 0 0,0 0 1,0 0-1,-1 0 0,1 0-197,-1 1 152,1-1 0,-1 1 0,0-1-1,0 1 1,1 0 0,-1-1 0,0 1 0,1-1 0,-1 1-1,0 0 1,1-1 0,-1 1 0,1 0 0,-1 0 0,1-1-1,-1 1 1,0 0 0,1 0 0,-1 0 0,1-1 0,-1 1-1,1 0 1,-1 0 0,1 0 0,-1 0 0,1 0 0,-1 0-1,1 0 1,-1 0 0,1 0-152,0-2 1684,6-3 5193,-4 5-1272,-10 9-4103,-119 131 3488,-89 97-3215,137-149-2185,50-52-232,23-28-191,-1 0-1,0 0 1,0-1 0,0 1-1,-1-2 1,0 0 0,-6 3 833,24-13-10460,24-14 2678,3-5 3329,-24 13 3274</inkml:trace>
  <inkml:trace contextRef="#ctx0" brushRef="#br0" timeOffset="3">1005 684 540,'0'0'896,"0"0"-10,0 0-22,0 0 58,0 0-82,0 0-158,0 0-21,0 0 231,24-6 2770,13-21-2318,-33 25-1232,0 0 1,0 0-1,0 0 1,0 0-1,0-1 0,0 0 1,-1-1-1,1 2-112,-1-2 104,0 1 1,1 1 0,-1-1-1,1 1 1,-1 0-1,1 0 1,0 0-1,-1 1 1,1-1-1,2-1-104,21-7 478,-24 8-396,0 1 1,0-1-1,1 1 0,-1 0 1,1 0-1,-1 0 0,1 0 0,-1 0 1,1 1-1,2-2-82,-4 4 101,-1-2-1,0 0 1,0 0-1,0 1 1,0-1-1,0 0 1,0 1-1,-1-1 1,1 1-1,0-1 1,0 1-1,0 0 1,0-1-1,-1 1 1,1 1-1,0-2 1,0 0 0,-1 1-1,1 0 1,-1 0-1,1 0 1,-1 0-1,1 0 1,-1 0-1,1 0 1,-1 0-1,0 0 1,0 0-1,1 0 1,-1 2-101,1 3 226,0 1 1,0 0 0,-1 1-1,0-1 1,0-1-1,-1 7-226,0-2 153,-1 1-1,0-2 1,0 2-1,-1-1 1,0 0-1,-1 0 1,0 0-1,-1-1 1,-1 1-153,-34 41 498,-3-4-1,0-1 1,-3-2 0,-2-3-1,-40 28-497,86-69 5,-6 7-5,-1-2 0,0-1 0,0 1 0,0 0 1,-4 0-1,11-5-95,-2-1-134,2-12 224,0-9 43,2 12-113,1 0 0,0 0-1,1 0 1,0 1 0,0-1 0,0-1 0,1 3 0,1-2-1,-1 2 1,1-1 0,1-1 75,-4 8-10,-1 1-1,1-2 1,0 1 0,0 0-1,0 1 1,0-1 0,0 0-1,0 0 1,0 1 0,1-1-1,-1 1 1,0-1 0,0 1-1,0-1 1,1 1 0,-1 0-1,0 0 1,0-1 0,1 1-1,0 0 1,-1 0 0,0 0-1,1 0 1,0 1 10,39 6 18,-19-3 46,29 4 18,1-4 0,0-2 0,19-3-82,46 2-24,-88 2-741,-1-3 0,1 0 1,0-2-1,17-3 765,-36 4-416,9 1-13380,-17 0 10397,-2 0 3398,0 0-1306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304 2979 6633,'5'9'1037,"0"0"0,6 14-1,-11-22-795,0 2 0,0 0 0,1-2 0,-1 2 0,-1-1 0,1-1 0,0 1 0,0 0 0,-1 0 0,1 0 0,-1 0 0,1-1 0,-2 4 0,0 2 746,2-28 3838,1 4-4610,10-68 2,-9 67-182,-1 1 0,-1 0-1,-1-1 1,0 1 0,-5-21 0,-7-45 17,-3-133 1,10 115-45,-3-167 32,9-15-13,-7 205-15,2 24-2,-11-154 30,11 136-35,5-92 0,0 127 16,-2 0 1,-11-61 0,8 67-2,-5-33-13,-7-36 3,12 45-8,-8-105 4,1-40 12,10 188-2,-8-23 0,7 25-10,0-1-1,1 2 1,-4-23-1,10 11-5,-3 18 0,-1 0 0,1 0 0,-1-1 0,0 0 0,0-4 0,-9-50 8,9 46 5,0 11-9,0 0-1,0 0 0,0 0 0,0 0 1,0 0-1,0-1 0,0 1 0,0 0 1,-1 0-1,1 0 0,0 1 1,0-2-1,-1 1 0,1 1 0,-1-2 1,0 0 5,-1-2 32,-1 0 0,1 0 0,-1 0 0,-3-3 0,5 6-34,0 0 0,0-1-1,0 2 1,1-1 0,-1 0-1,0-3 1,0 4 0,1-1-1,-1 0 1,0-1 0,1 1-1,0 0 1,-1-1 0,1 1-1,0 0 1,-1-1 0,1 1-1,0 0 1,0-1 0,0 0-1,0 0 1,1 1 0,-1-2-1,0-4 4,0-4-1,1 8-6,-1-1 0,-1 0 0,1 0 0,0-2 0,-1 2 0,0 0 0,0 0 0,-1 0 1,-1-6-1,-8-19 11,9 24 7,1 6-9,1 0-11,0-1 0,0 0 0,0 0 1,0 0-1,0 0 0,0 0 0,0 1 0,0-1 0,0 0 0,0 0 1,0 0-1,0 0 0,0 1 0,0-1 0,0 0 0,0 0 1,0 0-1,-1 0 0,1 0 0,0 0 0,0 1 0,0-1 0,0 0 1,0 0-1,0 0 0,-2 0 0,2 0 0,0 0 0,0 0 1,0 0-1,0 0 0,-1 1 0,-7 8-1,-2 1-5,0 0-1,1 2 1,-16 17 0,12-10-7,12-18 8,0 0 1,0 0-1,0 0 0,0 0 0,0 0 1,0 0-1,1 0 0,-1 1 0,0-2 1,1 3-1,-1-2 0,1 0 0,-1 0 1,1 1-1,0-1 0,-1 0 0,1 1 1,0-1-1,0 0 0,0 1 0,0-1 1,0 0-1,1 2 0,-1 0 0,34-35-117,-23 15 122,13-20 1,-21 30 2,0 0 0,0 1 1,0-2-1,-1 1 0,0 1 1,2-10-1,0-2 19,11-48 432,-15 66-448,0 0-1,0 0 1,0 0 0,0 0 0,0 0 0,0 0 0,0 0 0,0 1-1,0-1 1,0 0 0,1 0 0,-1 0 0,0 0 0,0 0-1,0 0 1,0 0 0,0 0 0,0 0 0,0 0 0,0 0-1,1 1 1,-1-1 0,0 0 0,0 0 0,0 0 0,0 0 0,0 0-1,0 0 1,1 0 0,-1 0 0,0 0 0,0 0 0,0 0-1,0 0 1,0 0 0,0 0 0,1 0 0,-1-1 0,0 1-1,0 0 1,0 0 0,0 0 0,0 0 0,0 0 0,0 0 0,1 0-1,-1 0 1,0 0 0,0 0 0,0 0 0,0-1 0,0 1-1,0 0 1,0 0 0,0 0 0,0 0 0,0 0 0,0 0-1,0 0 1,0-1 0,0 1 0,0 0 0,0 0 0,0 0-1,0 0 1,7 13 144,-5-11-116,8 17 54,1-1-1,2 0 1,0 0-1,20 22 1,9 1-28,50 48-9,-71-73-95,-16-12-462,0-2-1,0 3 0,0 0 0,-1 0 0,9 8 0,-3 1-930,-1-2 631</inkml:trace>
  <inkml:trace contextRef="#ctx0" brushRef="#br0" timeOffset="1">287 2744 6441,'-4'36'3070,"2"-29"-869,2-7-929,0 0-1219,0 0 1,0 0-1,0 0 0,0 0 1,0 0-1,0 0 0,-1 0 1,1-1-1,0 1 0,0 0 0,0 0 1,0 0-1,0 0 0,0 0 1,0 0-1,0 0 0,0 0 1,0 0-1,0 0 0,0 0 0,0 0 1,0 0-1,0 0 0,0 0 1,-1-1-1,1 1 0,0 0 1,0 0-1,0 0 0,0 0 1,0 0-1,0 0 0,0 0 0,0 0 1,0 0-1,0 0 0,0 0 1,-1 0-1,1 0 0,0 0 1,0 0-1,0 0 0,0 0 0,0 0 1,0 0-1,0 1 0,0-1 1,0 0-1,0 0 0,0 0 1,-1 0-1,1 0 0,0 0 1,0 0-1,0 0 0,0 0 0,0 0 1,0 0-1,0 0 0,0 0 1,0 0-1,0 0 0,0 1 1,0-1-1,16 106 1060,-15-103-1081,2 12 111,0-1 0,1 2 0,0-2 0,1 1 0,1-1 0,11 19 0,-16-31-117,1 0 1,-1 0-1,1-1 1,-1 2-1,1-2 1,0 1-1,0 0 1,0-1-1,0 0 1,0 0-1,0 0 1,0 0-1,0 0 1,1 0-1,-1 0 1,0-1-1,1 1 1,-1-1-1,0 1 1,1-1-1,-1 0 1,0 0-1,1 0 1,0-1-1,0 1 1,-1 0-1,0-1 1,0 0-1,4 0 0,7-7 68,-7 6-62,-1-2 0,0 1 0,0 1 1,0-2-1,1 1 0,-2-1 0,1-1 0,5-5 0,-4 2 19,0-1 0,-1 1-1,0-2 1,0 1 0,0 1-1,-1-3 1,0 2 0,-1-1-1,3-12 1,-3 4 19,2-1 1,0 3-1,10-25 0,-14 38-62,1-1 0,0 1 0,0 0-1,0 1 1,0 0 0,3-5 0,-3 4-103,0 1 0,1 0 0,-2 0 0,1-1 0,0 3 0,-1-5 0,2 0 0,12-24-2711,-14 27 2633,0-1 0,-1 1 0,1-1 0,-1 1 0,0-5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5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143 1 6985,'-11'2'5654,"10"-1"-5449,1-1 0,-1 0 0,1 0 0,-1 1 0,0-1 0,1 0 0,-1 0 0,0 0 0,1 0-1,-1 0 1,0 0 0,1 0 0,-1 0 0,1 0 0,-1 0 0,0 0 0,1 0 0,-1-1 0,1 1 0,-1 0 0,0 0 0,1-1 0,-1 1 0,1 0 0,-1-1 0,1 1 0,-1-1 0,0 0 0,1 1 65,0 0-38,1 2 0,21 80 519,-21-71-655,0 0 0,0 0-1,-1-1 1,0 0 0,0 1-1,-3 11 1,1-9 40,1 27 0,3 38 127,11 135-35,7-2-179,-9-80-20,-9-111-26,9 103 12,-6-24-4,1 0 2,-5-44-6,-1 72 8,4 13-14,0-18 6,-4-105-6,3 124 8,2 20 5,-2-64-6,-2-61-7,-4 46 0,-5 32 5,6-63-3,2 114 4,9-88-8,1-1-5,-9-47 6,0 0 0,-5 47 0,0 11 13,3-37-10,4 93 9,0-91-9,12 126-27,-4-71 8,-7-68 14,-3-34-1,-1 0 0,0-1 1,0 0-1,0 1 0,0-1 0,-1 0 0,0 1 0,1-1 0,-1 0 0,-3 6 0,4-8 2,-1 2 0,0-2 0,1 0 1,0 1-1,0-1 0,0 1 0,0-1 0,0 1 0,0-1 0,0 1 0,1 0 0,-1-1 0,1 1 0,0-1 0,2 5 0,-2-3 1,1 0 0,-1 1 0,0-1 1,0 6-1,0 0 0,-2-7-1,2 1-1,-1-1 1,0 0 0,1 1 0,1 6 0,-2-9-2,1 0 0,-1 0 0,1 1-1,-1-1 1,0 0 0,1 0 0,-1 1 0,0-1 0,0 0 0,0 0 0,0 1-1,0-1 1,0 0 0,-1 0 0,1 1 0,0 0 0,-1-1 0,1 0-1,-1 1 1,1-1 0,-1 0 0,-1 2 0,2-3-18,-1-5-129,-1-1 141,1 3 6,0-1 0,-1 1 0,1 0 1,-1 0-1,0-1 0,0 1 0,0-1 0,-4-3 1,0 0-1,-25-38-5,28 40 8,0 0-1,1-2 1,-1 3 0,1-2 0,0 1 0,-1-8-1,2 9 1,0 0 0,0 0 1,0 1-1,-1-2 0,1 2 0,-5-7 0,3 6-1,-1-2 7,4 6-6,0 0 0,0 0 0,0 0 0,0 0 1,0 0-1,0 0 0,0 0 0,0 0 0,0-2 1,0 2-1,0 0 0,0 0 0,0 0 0,0 0 1,0 0-1,0 0 0,0 0 0,0 0 0,0 0 1,1 0-1,-1-1 0,0 1 0,0 0 0,0 0 1,0 0-1,0 0 0,0 0 0,0 0 0,0 0 1,0 0-1,0 0 0,0 0 0,0 0 0,1 0 1,-1 0-1,0 0 0,0 0 0,0 0 0,0 0 1,0 0-1,0 0 0,0 0 0,0 0 0,1 0 1,-1 0-1,0 0 0,0 0 0,0 0 0,0 0 1,0 0-1,0 0 0,0 0 0,0 0 0,0 0 0,0 0 1,1 0-1,-1 0 0,0 0 0,0 0 0,0 0 1,0 1-1,1-1 7,-1 0-6,1 5 70,22 86-39,-18-72-30,1-4 0,1 1 0,0 0 1,1 0-1,0-1 0,21 28 1,-13-20-6,-16-23 2,0 1 0,0-1 0,0 0 0,1 0 0,-1 1 0,0-1 0,0 0 0,1 1 0,-1-1 1,0 0-1,0 0 0,1 0 0,-1 1 0,0-1 0,1 0 0,-1 0 0,0 0 0,1 0 0,-1 0 0,0 1 0,1-1 0,-1 0 0,0 0 0,1 0 0,-1 0 0,0 0 1,1 0-1,-1 0 0,1 0 0,-1 0 0,0 0 0,1-1 0,-1 1 0,0 0 0,1 0 0,-1 0 0,11-10-21,-7 4 11,3-1 6,-1 0 0,-1-1 0,1 0 0,-1 0 0,7-18 0,-6 11-1,0 2-1,6-32 1,-10 32 4,-1 2 0,0-2 0,-1 1 0,0-13 0,-1-4-106,0 5-311,-1-9-495,4 19 22,-2-1 1,0 1 0,-1-15 0,-2-14-1932,5-4 1188</inkml:trace>
  <inkml:trace contextRef="#ctx0" brushRef="#br0" timeOffset="1">95 85 3217,'0'-2'663,"0"0"0,-1 0 1,1 0-1,-1 0 0,0 0 1,0 0-1,0 0 0,0 1 1,-2-5-1,3 6-538,0-1-1,-1 1 1,1 0 0,0-1 0,-1 1-1,1 0 1,0 0 0,-1 0-1,1-1 1,-1 1 0,1 0-1,0 0 1,-1 0 0,1 0-1,-1 0 1,1 0 0,-1 0 0,1 0-1,0 0 1,-1 0 0,1 0-1,-1 0 1,1 0 0,-1 0-1,1 0 1,0 0 0,-1 0-1,1 0 1,-1 1 0,1-1 0,0 0-1,-1 0 1,1 1 0,-2 2-102,0-1 1,1 0 0,-1 1-1,1-2 1,-2 5 0,-3 7 179,-2-2-141,4-4-2,-1 2 0,1-2 0,1 1 1,-5 12-1,0 2 182,5-17-132,1 0 1,0 2 0,0-3-1,0 2 1,1-1 0,0 0-1,0 2 1,0-1-1,0 11 1,1-17-108,0 0 0,0 0-1,0 0 1,0 0 0,0 0 0,0 0-1,0 0 1,0 0 0,0 0 0,0 0-1,0 1 1,1-1 0,-1 0-1,0 0 1,0 0 0,0 0 0,0 0-1,0 0 1,0 0 0,0 0 0,0 0-1,0 0 1,0 0 0,0 0 0,0 0-1,0 0 1,0 0 0,1 0 0,-1 1-1,0-1 1,0 0 0,0 0 0,0 0-1,0 0 1,0 0 0,0 0 0,0 0-1,0 0 1,0 0 0,1 0-1,-1 0 1,0 0 0,0-1 0,5-1 41,5-7-4,-5 3-3,0 0 0,0-1 0,-1 1 0,0 0 0,0-1-1,-1-1 1,3-6 0,16-55 642,-17 50-319,-2-7 449,-3 22-533,0 1 0,0-1 0,1 0 0,1-6 0,-2 10-254,0 0 0,0 0 1,0 0-1,1-1 0,-1 1 1,0 0-1,0 0 0,1 0 0,-1 0 1,0-1-1,0 1 0,1 0 1,-1 0-1,0 0 0,0 0 1,1 0-1,-1 0 0,0 0 1,0 0-1,1 0 0,-1 0 1,0 0-1,1 0 0,-1 0 1,0 0-1,0 0 0,1 0 1,-1 0-1,0 0 0,0 0 1,1 1-1,11 3-98,-8-3 138,-3 1-60,1-2 1,-1 1 1,1 0-1,0-1 0,-1 1 1,1 0-1,-1 0 0,1 0 0,-1 0 1,1 0-1,0 3 0,8 5 19,16 22-1,-7 0 38,-4-7-17,-3-10-20,-5-6-10,0 0 1,-1-1 0,0 3 0,0-2 0,-1 1-1,6 14 1,-11-22-12,1 0 0,-1-1 0,0 1 0,0 0 0,0 0 0,0 1 0,0-1 0,0 0 0,0 0 0,0-1 0,0 1 0,0 0 0,0 0 0,0 0 0,-1 0 0,1 0 0,0-1 0,0 1 0,-1 1 0,1-2 0,-1 1 0,1-1 0,-1 1 0,1 0 0,-1-1 0,0 1 0,1 0 0,-2 0 0,2-1-1,-1 1 1,1-1 0,-1 1-1,0-1 1,1 1 0,-1 0 0,1-1-1,0 1 1,-1 1 0,1-2-1,-1 1 1,1 0 0,0-1-1,0 1 1,-1 0 0,1 0-1,0-1 1,0 2 0,0-2 0,0 1-1,0-1 1,0 1 0,0 0-1,0 0 1,0 0 0,0-1-1,1 2 1,1 2-128,-1 0-1,2 0 1,-1 1-1,0-1 1,1 0 0,0 0-1,0-1 1,0 2-1,0-2 1,0 0-1,1 0 1,0 0-1,-1 0 1,1-1 0,0 0-1,0 0 1,9 5-1,1-2-513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285 28 408,'0'0'1153,"0"0"-116,0 0 11,0 0 18,0 0-63,0 0-47,0 0-26,0 0 506,0 0 1268,0 0-1498,0 0-513,0 0 16,0 0-59,0 30 2997,1 9-2010,0-12-752,-2 1-1,0 0 1,-5 24-885,4-2 817,3-44-723,0-1 0,-1 2 0,0-1 0,-1-1 0,1 1 0,-1 0 0,0 0 0,-1 0 0,1-1 0,-2 3-94,0-3 44,1 2 0,1-2-1,-1 1 1,1-1 0,0 1-1,0 0 1,1 1-44,0-2 1,-1 0 0,1 0 0,-1-1 0,0 1 1,-1 1-1,1-2 0,-1 1 0,-1 2-1,3-7-139,0 1 0,0-1 0,0 0 0,0 1 0,-1-1 0,1 0 0,0 0 0,0 1 0,0-1-1,0 0 1,-1 1 0,1-1 0,0 0 0,0 0 0,-1 0 0,1 1 0,0-1 0,0 0 0,-1 0 0,1 0 0,0 1 0,-1-1 0,1 0 0,0 0 0,-1 0 0,1 0 0,0 0 0,-1 0-1,1 0 1,0 0 0,-1 0 0,1 0 0,0 0 0,-1 0 139,-9-10-4781,6 6 4227,3 1-6,0 1 0,0 0 0,1 0-1,-1-1 1,1 0 0,0 1 0,-1-1 0,1 1-1,0 0 1,1-1 0,-1 1 0,0 0 0,1-2 560,-1-21-3344,-6 4 544,6 9 1592</inkml:trace>
  <inkml:trace contextRef="#ctx0" brushRef="#br0" timeOffset="1">304 1 280,'0'0'641,"15"1"3234,-7 2 2707,-9 4-6249,-2 0 0,1 0 0,-1-1 0,1 0 0,-2 0 0,0 1 0,0-1 0,0 0 0,-1 1-333,-1 1 358,-3 5 139,0-3-1,-2 2 0,1-2 1,-5 4-497,5-6 271,1 1 0,0-1 1,1 1-1,0 2 0,0-2 0,0 5-271,2-7 696,3-9-6645,4-7-2164,4 4 6548,-4 4 156,-1-3 131</inkml:trace>
  <inkml:trace contextRef="#ctx0" brushRef="#br0" timeOffset="2">4 494 796,'0'0'74,"0"0"1,0 0-1,-1 1 0,1-1 1,0 0-1,0 0 0,0 0 1,0 0-1,-1 0 0,1 1 0,0-1 1,0 0-1,0 0 0,0 0 1,0 0-1,-1 1 0,1-1 1,0 0-1,0 0 0,0 1 0,0-1 1,0 0-1,0 0 0,0 0 1,0 1-1,0-1 0,0 0 1,0 0-1,0 1 0,0-1 1,0 0-1,0 0 0,0 1 0,0-1 1,0 0-1,0 0 0,0 0 1,0 1-1,1-1 0,-1 0 1,0 0-1,0 0 0,0 1 1,0-1-1,0 0 0,1 0 0,-1 0 1,0 0-1,0 1 0,0-1 1,1 0-75,18 11 3057,-12-8-2414,0-1 0,0 0-1,0-1 1,0 1 0,1-1 0,1 0-643,22-1 1366,-12 1-416,2-1 1,-2-1 0,0-1-1,2-1 1,3-1-951,119-39 2762,-109 28-2281,-31 13-540,1 0 1,-1 0-1,1 0 0,-1-1 1,1 2-1,0 0 0,1-1 1,-1 1-1,-1 1 0,4-1 59,-4 0-1574,-5 1-741,-12-2-3516,-27 0-3453,33 2 8105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13 408,'1'1'310,"0"2"1,1-1-1,-1-2 1,0 3-1,0-1 1,1-1-1,-1 0 1,1 1-1,-1-1 0,1 0 1,-1 1-1,1-2 1,0 1-1,-1 1 1,1-2-1,0 1 1,-1-1-1,1 0 0,0 1 1,0-1-1,0 0-310,89 8 6326,17-4-6326,-86-4 595,339 1 6915,-3 15-3371,-199-18-2567,-83-1-2406,-77 3 525,1 0-83,-8-2-1417,-7-2-6047,-14-45-5971,28 44 12549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74 160 1692,'-6'2'5275,"-18"10"-757,20-9-3707,1 0-1,-1 1 1,1-1 0,0 1-1,1-1 1,-1 1 0,1 0-1,0 0 1,0 0 0,0 0-1,1 0 1,0 1 0,-1 2-811,-3 61 9766,5-62-9014,2-1-732,0 0 0,0 0-1,1 1 1,0-2 0,0 1 0,0 0-1,0-1 1,1 1 0,-1-1 0,2 0-1,0 0 1,-1 0-20,14 16-12,-12-10 12,-1-1 0,0 1 0,0 1 0,-1-1 0,0 1 0,-1 0 0,0 0 0,-1 0 0,0 0 0,1 2 0,0 30 0,-1-1 0,-2 4 0,0-24 0,-8 198 0,8-71 0,0-146 0,0-6 0,-2-21 0,-1 1 0,-1-1 0,-1 1 0,0 0 0,-2 1 0,-1 0 0,-4-9 0,2 7 0,1-2 0,0 1 0,3-1 0,-4-27 0,-3-147 0,12 167 0,2 0 0,2 0 0,1 0 0,8-31 0,-9 52 0,1 0 0,0 0 0,2 0 0,0 1 0,-1-1 0,2 1 0,-1 1 0,4-3 0,-7 8 0,1 0 0,1 0 0,-1 1 0,1-1 0,0 1 0,0 0 0,1 1 0,-1-1 0,1 1 0,-1 0 0,1 0 0,0 1 0,0-1 0,0 1 0,0 1 0,5-2 0,-2 2 0,1 0 0,0 0 0,-1 1 0,1 1 0,-1-1 0,1 1 0,-1 1 0,2 0 0,-2 0 0,0 1 0,0 0 0,0 0 0,0 1 0,3 2 0,4 2 0,-2 1 0,0 0 0,0 1 0,-1 0 0,1 1 0,-1 1 0,-2 0 0,1 0 0,3 7 0,-10-13 0,0 1 0,0 0 0,-1 0 0,0 0 0,0 0 0,-1 1 0,0 0 0,0-1 0,-1 1 0,0 0 0,-1 0 0,1 0 0,-1 1 0,-1-1 0,0 0 0,0 0 0,-1 0 0,1 0 0,-2 1 0,1-1 0,-3 3 0,1-1 0,-1 0 0,-1 0 0,0-1 0,0 1 0,-2-1 0,1 0 0,0 0 0,-1-1 0,-1 0 0,1 0 0,-1-1 0,0 0 0,-1 0 0,-1-1 0,1 0 0,-8 4 0,-4 0 0,-1-1 0,0 0 0,-1-2 0,1 0 0,-2-2 0,1 0 0,-19 0 0,37-4-32,0 0 0,-1-1-1,1 0 1,-1 0 0,1 0 0,-1 0-1,1-1 1,0 0 0,-2 0 0,2-1-1,0 1 33,3 0-37,1 0 0,0 0 0,-1 0 0,1 0 0,0 0 0,0-1 0,0 1-1,0 0 1,0 0 0,0-1 0,0 1 0,0-1 0,0 1 0,1-1 0,-1 1 0,1-1-1,-1 1 1,1-1 0,-1 0 0,1 1 0,0-1 0,0 1 0,0-1 0,0 0 0,0 1-1,0-1 1,1 0 0,-1 1 0,0-1 0,1 1 0,-1-1 0,1 1 0,-1-1 0,1 1 0,1-2 37,3-13-3300,-4 12 2273,0 0 0,0 0 0,0 0 0,1 0 0,0 1 0,-1-1 0,1 1 0,1-1 0,-1 1 0,1 0 1027,6-9-2952,-9 11 2600,1 0 0,0 0 0,-1 0 0,1-1 0,0 1 0,0 0 0,-1 0 0,1 0 0,0 1 0,0-1 0,0 0 0,0 0 0,0 0 0,1 1 0,-1-1 0,0 0 0,0 1-1,0-1 1,1 1 0,-1 0 0,0-1 0,0 1 0,1 0 0,-1 0 0,1 0 352,14-1-4310,-15 2 3141</inkml:trace>
  <inkml:trace contextRef="#ctx0" brushRef="#br0" timeOffset="1">698 0 572,'0'0'1382,"0"0"30,0 0 47,0 0 34,0 0 49,2 0 7661,6 0-4716,13 4-1250,33 52 1233,-51-52-4346,0 1 1,0-1-1,0 1 0,0-1 1,-1 1-1,1 0 0,-1 0 0,-1 0 1,1 0-1,0 0 0,-1 1 1,0-1-1,0 2-124,2 31 273,-2-31-351,0 0 1,-1 0-1,1 0 1,-2 0-1,1 0 1,-1 0 0,0 0-1,-1 3 78,1 26-1314,0 9-2318,1-44 3378,0 0 0,0 0-1,-1 0 1,1 0 0,0 0 0,0 0 0,-1 0 0,1 0-1,0 0 1,-2 0 0,2 0 0,-1-1 0,1 1 0,-1 0-1,0 0 1,1 0 0,-1-1 0,0 1 0,1 0-1,-1-1 1,0 1 0,0-1 0,0 1 0,1-1 0,-1 1-1,0-1 1,0 0 0,0 1 0,0-1 0,0 0 0,0 0-1,0 1 1,0-1 254,-11 1-7418,12-1 7238,0 0-1,0 0 0,0-1 0,0 1 1,0 0-1,0 0 0,0 0 0,0 0 1,0 0-1,0 0 0,0-1 0,0 1 1,0 0-1,0 0 0,0 0 0,0 0 1,0 0-1,0-1 0,0 1 0,0 0 1,0 0-1,0 0 0,0 0 0,0 0 1,0 0-1,0-1 0,0 1 0,0 0 1,0 0-1,0 0 0,-1 0 1,1 0-1,0 0 0,0 0 0,0 0 1,0-1-1,0 1 0,0 0 0,0 0 1,-1 0-1,1 0 0,0 0 0,0 0 1,0 0-1,0 0 181,6-1-1165</inkml:trace>
  <inkml:trace contextRef="#ctx0" brushRef="#br0" timeOffset="2">1147 182 1304,'-1'-13'10298,"-10"17"-7613,3 16 5685,6 4-340,1-10-5950,1-6-2080,0-1 0,-1 1 0,-1-1 0,1 1 0,-1-1 0,-1 0 0,1 0 0,-1 1 0,0-2 0,-1 1 0,0 0 0,-53 70 0,25-37 0,13-12 0,-21 24 0,-61 56 0,93-100 0,1-1 0,0-1 0,0 0 0,-1 0 0,0 0 0,0-1 0,-1 0 0,1-1 0,-1 1 0,-2-1 0,10-3-74,1-1 0,0 0 0,0 0 1,-1 0-1,1 0 0,0 0 0,0 0 0,-1 0 0,1 0 0,0 1 1,-1-1-1,1 0 0,0 0 0,0 0 0,-1 0 0,1 0 0,0-1 1,0 1-1,-1 0 0,1 0 0,0 0 0,0 0 0,-1 0 0,1 0 1,0 0-1,0 0 0,-1-1 0,1 1 0,0 0 0,0 0 0,0 0 1,-1 0-1,1-1 0,0 1 0,0 0 0,0 0 0,0-1 0,-1 1 0,1 0 1,0 0-1,0-1 0,0 1 0,0 0 0,0 0 0,0-1 0,0 1 1,0 0-1,0 0 0,0-1 0,0 1 0,0 0 0,0 0 0,0-1 1,0 1-1,0 0 0,0-1 0,0 1 0,0 0 0,0 0 74,12-27-9660,14-9-1725,-10 22 8017,15 2 739,-16 10 1514</inkml:trace>
  <inkml:trace contextRef="#ctx0" brushRef="#br0" timeOffset="3">979 581 920,'-12'8'6287,"5"-2"316,15-7-5110,0 1 1,0-1-1,0-1 1,0 1-1,0-1 0,0-1 1,6-2-1494,8-5 1043,0-1 1,1-2-1,7-7-1043,12-6 1492,-24 17-1091,-1 1 1,1 1-1,1 0 1,0 2-1,-1 0 1,19-3-402,13 8 883,-49 39-294,-2-27-589,-1 0 0,-1 0 0,0-1 0,-1 1 0,0-1 0,0 0 0,-1 0 0,-1 0 0,0 0 0,-37 60 0,17-27 0,-26 35 0,-1-10 0,-2-2 0,-4-3 0,-3-2 0,-19 12 0,73-68 0,4-1 0,-1 0 0,-1-1 0,0 0 0,1 0 0,-1 0 0,0-1 0,0 1 0,0-1 0,0-1 0,0 1 0,-1-1 0,1 0 0,-6 0 0,12-2 0,-1 0 0,0 1 0,1-1 0,-1 0 0,0 0 0,1 0 0,-1 0 0,0 0 0,1 0 0,-1 0 0,0-1 0,1 1 0,-1 0 0,0 0 0,1 0 0,-1-1 0,0 1 0,1 0 0,-1-1 0,1 1 0,-1 0 0,1-1 0,-1 1 0,1-1 0,-1 1 0,1-1 0,-1 1 0,1-1 0,0 1 0,-1-1 0,1 0 0,0 1 0,-1-1 0,1 0 0,0 1 0,0-1 0,0 0 0,-1 1 0,1-1 0,0 0 0,0 1 0,0-1 0,0 0 0,0 1 0,-1-14-77,-1 0-1,2 1 1,0-1-1,1 0 1,0 1 0,1-1-1,0 1 1,1-1-1,1 1 1,0 0 0,1 0-1,6-10 78,-10 19-3,1 1 0,-1-1 0,1 1 1,0-1-1,0 1 0,0 0 0,0 0 0,1 0 0,-1 0 0,1 0 0,0 0 0,0 1 0,0-1 0,0 1 0,0 0 0,0 0 1,1 0-1,-1 0 0,1 1 0,-1-1 0,1 1 0,0 0 0,0 0 0,0 1 0,0-1 0,0 1 0,0-1 0,0 1 0,0 0 1,0 1-1,-1-1 0,1 1 0,0-1 0,0 1 0,0 0 0,-1 1 0,1-1 0,-1 1 0,4 1 3,28 17 327,0-2-1,1-1 1,1-2 0,1-1-1,33 7-326,-40-14-1648,2-1 1,-1-2-1,1-1 0,19-1 1648,-51-3-572,0 1 0,0 0 0,0 0 0,0-1 0,0 1 0,0-1 0,0 1 0,0-1 0,0 1 0,0-1 0,0 0 0,-1 0 1,1 1-1,0-1 0,0 0 0,-1 0 0,1 0 0,0 1 0,-1-1 0,1 0 0,-1 0 0,1 0 0,-1 0 0,0 0 0,1 0 0,-1-1 572,4-15-7954,-3 12 5566,4 2 1183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442 88 408,'-3'0'8477,"-3"-1"-3724,-19-2-703,-13 3-1143,1-2-781,1 4 0,0 0 1,-6 3-2127,31-3 254,1 0 0,-1 0 1,0 1-1,1 1 0,0 1 0,1 0 1,-1 0-1,0 0 0,1 0 1,0 2-1,0 0 0,-1 1-254,-8 8 365,-29 27 1110,44-41-1415,1 1 1,-1-1-1,1 1 0,0 0 0,0 1 0,1-1 0,-1 0 0,1-1 0,-1 1 0,1 1 1,0-1-1,0 1 0,0 0 0,1-1 0,-1 1-60,2-2 0,0 1 0,0 0 0,0 1 0,0-2 0,0 1 0,1 0 0,-1-1 0,1 1 0,0-1 0,-1-1 0,1 1 0,0 1 0,1 0 0,-1-1 0,0-1 0,1 1 0,-1 0 0,1-1 0,-1 1 0,1-1 0,0 1 0,62 26 0,51 7 0,-68-23 0,-1 3 0,-1 3 0,25 12 0,-67-29 0,0 1 0,-2 0 0,2-1 0,-1 1 0,1 0 0,-1 2 0,0-2 0,0 1 0,0 0 0,0 0 0,0 0 0,-1 0 0,1-1 0,-1 3 0,0-2 0,0 1 0,0 0 0,-1-1 0,1 1 0,-1 0 0,0 0 0,0 0 0,0 0 0,-1 0 0,1 0 0,-1 1 0,0-2 0,0 1 0,0 0 0,-1 0 0,1 0 0,-1 2 0,0-3 0,0 0 0,-1 1 0,1 0 0,-1 1 0,0-2 0,-2 4 0,-5 10 0,-1-2 0,0 1 0,-1-1 0,-1 0 0,0-1 0,-1-1 0,-1 0 0,0 0 0,-1-2 0,-6 5 0,-13 6 0,-1-3 0,-1 1 0,-1-2 0,-10 1 0,-7-7-1686,14-4-351,40-8 1888,-1 0 0,1 0 0,-1 0-1,1 0 1,-1 0 0,1 0 0,-1 0 0,1 0 0,0 0-1,-1-1 1,1 1 0,-1 0 0,1 0 0,0-1 0,-1 1-1,1 0 1,-1 0 0,1-1 0,0 1 0,0 0 0,-1-1 0,1 1-1,0 0 1,-1-2 0,1 2 0,0-1 0,0 1 0,0 0-1,-1-1 1,1 1 0,0-1 0,0 1 0,0-1 0,0 1 0,0 0-1,0-1 1,0 1 0,0-1 0,0 1 0,0-1 0,0 1-1,0-1 1,0 1 0,0 0 0,1-1 0,-1 1 0,0-1 0,0 1-1,0 0 1,1-1 0,-1 1 0,0-1 149,7-22-5153,-6 20 4512,30-50-7438,-22 39 6752,0 0-1,1 2 1,1-2 0,9-7 1327,0 3-1214</inkml:trace>
  <inkml:trace contextRef="#ctx0" brushRef="#br0" timeOffset="1">653 43 220,'13'-28'3362,"-11"15"1116,-2 14-4314,0-1-1,0 0 1,0 0 0,0 0-1,0 0 1,0 0-1,0 0 1,1 0 0,-1 0-1,0 0 1,0 0-1,0 0 1,0 0 0,0 0-1,0 0 1,0 0-1,0 0 1,0 1 0,0-1-1,1 0 1,-1 0-1,0 0 1,0 0 0,0 0-1,0 0 1,0 0 0,0 0-1,0 0 1,0 0-1,1-1 1,-1 1 0,0 0-1,0 0 1,0 0-1,0 0 1,0 0 0,0 0-1,0 0 1,0 0-1,0 0 1,0 0 0,0 0-1,1 0 1,-1 0-1,0 0 1,0 0 0,0 0-1,0-1 1,0 1 0,0 0-1,0 0 1,0 0-1,0 0 1,0 0 0,0 0-1,0 0 1,0 0-1,0 0 1,0-1 0,0 1-1,0 0 1,0 0-1,0 0 1,0 0 0,0 0-1,0 0 1,0 0 0,0 0-164,9 10 4479,-8-10-4474,16 37 4150,19 58-302,-30-79-3736,-1 1 0,0 0 0,-1 0-1,0 1 1,-2-1 0,0 0 0,-1 2-1,-1 11-116,-1-16-715,1 7-923,3-12-318,2 4-9383,5-17-154,-2 1 9188,5-2 3353,14 0-3683,-17 0 1532</inkml:trace>
  <inkml:trace contextRef="#ctx0" brushRef="#br0" timeOffset="2">1057 320 1532,'-8'2'10861,"-3"5"-3539,-11 15-172,14-13-6079,1 1 1,0-2 0,1 3-1,0-2 1,-1 2-1072,-3 7 89,-2 0 1,0-1-1,-1 0 1,-1-2-1,0 0 1,-14 12-90,3-2 7,20-20-578,0 0-1,0 1 1,-1-2-1,1 1 1,-1-2 0,0 1-1,-1 0 1,1 0 0,0 0-1,-1-2 1,0 1-1,0-1 1,0 0 0,0 0-1,0-1 1,-3 0 571,8-1-2657,2 0-247,10 0-5420,16 0 4652,6-4-749,-18 4 3250</inkml:trace>
  <inkml:trace contextRef="#ctx0" brushRef="#br0" timeOffset="3">973 595 1404,'0'0'1725,"0"1"-1203,-1-1 0,1 1-1,-1-1 1,1 0 0,0 1 0,-1-1-1,1 2 1,0-2 0,-1 1 0,1-1 0,0 1-1,0-1 1,-1 1 0,1-1 0,0 1-1,0-1 1,0 1 0,0 0 0,0-1 0,0 1-1,0-1 1,0 1 0,0-1 0,0 1-1,0 0-521,3 0 631,1 0-1,-1 0 1,1-1-1,-1 1 1,1-1-1,-1 0 0,1 0 1,0 0-1,-1 0 1,1-1-1,-1 0 0,1 1 1,-1-1-1,0 0 1,1-1-1,0 0-630,59-25 6491,-61 26-6475,115-65-16,-86 47 0,-28 17 0,0 0 0,0 0 0,1 1 0,-1-1 0,0 1 0,1 0 0,-1-1 0,1 2 0,0-1 0,-1 1 0,1 0 0,2-1 0,-5 2 0,0-1 0,0 0 0,1 1 0,-1-1 0,0 0 0,0 0 0,0 0 0,-1 2 0,1-1 0,0-1 0,0 1 0,0 0 0,0-1 0,0 1 0,-1 0 0,1 0 0,0 0 0,-1 0 0,1 0 0,-1 0 0,1 0 0,-1 0 0,1 0 0,-1 0 0,0 0 0,1 0 0,-1 0 0,0 0 0,0 0 0,0 0 0,0 0 0,0 1 0,0 0 0,0-2 0,0 1 0,0 0 0,-1 1 0,-19 92 0,15-74 0,-2-1 0,0 0 0,-1 0 0,-1-1 0,-1 1 0,-12 15 0,-17 35 0,23-44 0,-1-2 0,-1 0 0,-1 0 0,0-2 0,-2-1 0,-19 16 0,27-25 0,-82 69 0,83-70 0,-2 0 0,1-3 0,-1 2 0,0-2 0,-1 0 0,-11 3 0,-5-5 0,31-5 0,-1 0 0,0 0 0,0 0 0,1 0 0,-1 0 0,0 0 0,0 0 0,1 0 0,-1 0 0,0 0 0,0 0 0,1-1 0,-1 1 0,0 0 0,1 0 0,-1-1 0,0 1 0,1-1 0,-1 1 0,0 0 0,1-1 0,-1 1 0,1-1 0,-1 1 0,1-1 0,-1 0 0,1 1 0,-1-1 0,1 1 0,0-1 0,-1 0 0,1 1 0,0-2 0,0 1 0,-1 1 0,1 0 0,0-1 0,-2-24 0,3-15 0,1 26 0,-1 7 0,1-2 0,0 2 0,0 0 0,0-2 0,1 2 0,0-1 0,0 1 0,1 0 0,0 0 0,0-1 0,1 2 0,0 1 0,0 1 0,0-1 0,0 0 0,0 2 0,1-1 0,0 0 0,0 1 0,0 0 0,0 0 0,0 0 0,0 0 0,1 1 0,-1 1 0,1-1 0,0 2 0,-1-1 0,1 1 0,0 0 0,0 0 0,-1 0 0,1 1 0,4-1 0,20 6 0,1 2 0,-2 0 0,1 1 0,11 8 0,22 5 0,-5-3 0,-34-10 0,0 1 0,1-4 0,-2 0 0,2-2 0,0 1 0,10-2 0,23 2-1782,-60-6-8729,0 0 3686,-2-3 1304,-7-5-998,3 5 5290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82 124,'-18'1'3599,"28"0"1528,36 4 636,-39-4-5155,0 1 0,1-1-1,-1 0 1,1-1 0,-1 1-1,1-2 1,2 1-608,90-12 5259,-32 4-2320,-1-2 0,16-6-2939,-22 1 1458,1 4 0,61-4-1458,41 9-1935,-163 6 996,-16 17-6144,-3-2 1669,3-2-730,2-7-3414,13-6 8315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47 892,'-1'0'207,"1"1"0,-1-1 0,0 0 1,1 1-1,-1-1 0,0 0 0,1 1 0,-1-1 0,1 1 0,-1-1 0,0 0 0,1 0 0,0 1 1,-1 1-1,1-2 0,-1 1 0,1 0 0,0-1 0,-1 0 0,1 1 0,0-1 0,0 1 1,-1 0-1,1 0 0,0-1 0,0 1 0,0 0 0,0 0 0,0-1 0,0 1 0,0 0 1,0-1-1,1 0 0,-1 2 0,0-1 0,0 0 0,1-1 0,-1 0 0,0 1 0,1-1 1,-1 1-208,4 5 2204,-3-5-2104,-1-1 1,0 1-1,0-1 1,1 1-1,-1-1 1,0 0-1,0 1 0,1-1 1,-1 1-1,1-1 1,-1 1-1,0-1 1,1 0-1,-1 0 1,1 0-1,-1 0 0,1 0 1,-1 1-1,1-1 1,-1 0-1,1 0 1,-1 0-1,1 0 0,-1 2 1,1-2-1,-1 0 1,1 0-1,-1 0 1,1 0-1,0 0 1,-1 0-1,1-2-100,89 6 7495,-48 0-4670,0-3 0,0-2-1,22-4-2824,229-44 1996,-140 20-1996,-143 29 0,-8 2 0,0-2 0,-1 0 0,1 0 0,0 0 0,-1 0 0,1-2 0,0 2 0,-1 0 0,1-1 0,0 1 0,-1-1 0,1 1 0,-1 0 0,1-1 0,1-1 0,5 3-13079,-7-2 8870,4-2 842,-3 2-7469,-2 1 9684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99 2054 920,'24'13'4911,"-8"-9"-3633,-1 0-1,1-2 1,1 1 0,-1-1-1,1-2 1,0 0 0,8-1-1278,-7 0 1148,21 0 500,0-3 1,2-1 0,-3-2-1,2-1 1,13-7-1649,-13 5 1051,78-26 3505,35-17-4556,46-16 731,-114 54-2491,-29 7-687,-30 6-1375,-22 3 126,-17-1 594,9 0 2281,0 1-1,-1 0 1,1 0-1,0-1 1,2 3-1,-3-2 0,2 1 1,-2 0-1,2 0 1,-1 0 821,-21 11-3207,-12 5 443,23-10 1585</inkml:trace>
  <inkml:trace contextRef="#ctx0" brushRef="#br0" timeOffset="1">133 2743 408,'0'0'931,"0"0"14,0 0 53,0 0-18,2 9 4072,4-2-4081,-2-2 1,2 0 0,0-2 0,-1 3 0,1-2 0,1 0-1,-1-1 1,0 0 0,1 0 0,1 0 0,-1 0 0,-1-1-1,1-1 1,0 1 0,6 0-972,17 2 2311,1-2 1,0-2-1,8-1-2311,8 0 1781,-7-2-1735,-3 0 0,3-2 0,-3-1 0,12-5-46,151-48 8,7 0-39,-87 22 31,-119 37-1018,-11 2-1322,-16 7-2001,-79 44-16965,104-50 19876,1-2 150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68 124,'-18'1'3599,"28"0"1528,35 3 636,-38-3-5155,0 1 0,1-1-1,0-1 1,0 0 0,-1 1-1,1-2 1,1 1-608,90-10 5259,-31 4-2320,-2-3 0,17-4-2939,-22 1 1458,0 2 0,61-2-1458,41 7-1935,-162 5 996,-16 14-6144,-3-1 1669,4-3-730,1-4-3414,13-6 8315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52 892,'-1'0'207,"1"1"0,-1-1 0,0 0 1,1 1-1,-1-1 0,0 0 0,1 1 0,-1-1 0,1 1 0,-1-1 0,0 1 0,1-1 0,0 1 1,-1 0-1,1-1 0,-1 1 0,1 0 0,0-1 0,-1 1 0,1 0 0,0-1 0,0 1 1,-1 1-1,1-1 0,0-1 0,0 1 0,0 0 0,0 0 0,0-1 0,0 1 0,0 0 1,0 0-1,1-1 0,-1 1 0,0 0 0,0 0 0,1-1 0,-1 1 0,0 0 0,1-1 1,-1 1-208,4 5 2204,-3-5-2104,-1-1 1,0 1-1,0-1 1,1 1-1,-1-1 1,0 0-1,0 1 0,1-1 1,-1 1-1,1-1 1,-1 2-1,0-2 1,1 0-1,-1 1 1,1-1-1,-1 0 0,1 0 1,-1 1-1,1-1 1,-1 0-1,1 0 1,-1 0-1,1 0 0,-1 1 1,1-1-1,-1 0 1,1 0-1,-1 0 1,1 0-1,0 0 1,-1 0-1,1-1-100,88 5 7495,-48-1-4670,0-1 0,0-3-1,23-4-2824,225-50 1996,-138 23-1996,-141 32 0,-8 1 0,0-1 0,-1 0 0,1 0 0,0 0 0,-1 0 0,1-1 0,0 1 0,-1 0 0,1-1 0,0 1 0,-2-1 0,2 0 0,-1 1 0,1-1 0,1-1 0,5 3-13079,-7-2 8870,4-2 842,-3 2-7469,-2 1 9684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200 143 92,'0'0'1056,"0"0"-10,0 0-33,0 22 8244,0 25-6977,1-19-1199,1 0 0,1 0-1,5 16-1080,-5-15 402,6 19-62,-7-39-243,0 0 1,-1 1-1,0-1 0,-1 1 0,0-1 0,0 1 0,-2 6-97,1 5-120,1-21 7,0 1-1,0-1 0,0 0 0,0 2 0,0-2 0,0 1 0,0-1 1,0 0-1,0 1 0,0-1 0,0 1 0,0-1 0,0 0 0,0 1 1,0-1-1,0 0 0,0 1 0,0-1 0,-1 1 0,1-1 0,0 0 1,0 1-1,0-1 0,-1 0 0,1 1 0,0-1 0,-1 0 0,1 0 1,0 1-1,-1-1 0,1 0 0,0 0 0,-1 1 114,-8-10-3045,7 5 2392,0 1 0,0 0 0,1 0 0,-1-1 0,1 1 0,-1-1 0,1 0 0,1 1 0,-1-1 0,0-2 653,1-32-4460,0 23 3276</inkml:trace>
  <inkml:trace contextRef="#ctx0" brushRef="#br0" timeOffset="1">217 0 476,'0'7'6006,"-7"29"-2353,5-32-3512,1 1-1,-1 0 1,0-1 0,0 1 0,-1-1-1,1 0 1,-1 1 0,0-2 0,0 1-1,1-1 1,-1 1 0,-1 0 0,-1 0-141,-10 11 373,-11 30 168,23-32-4992,3-12 3488,0-3-4634,0-1 4365</inkml:trace>
  <inkml:trace contextRef="#ctx0" brushRef="#br0" timeOffset="2">1 534 348,'38'14'4709,"-26"-12"-3787,0 0 0,0-2-1,0 1 1,0-1 0,10-2-922,25 0 1819,-29 1-1364,-1 0 0,0-1 0,1-1 0,-1-1 0,0 0 0,-1-1 0,1-1 0,0-2-455,-3 3-105,7-7-546,-7-3-2912,-19-5-1141,4 11 193,1 4 3300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99 2054 920,'24'13'4911,"-8"-9"-3633,0 0-1,1-2 1,-1 1 0,0-1-1,2-2 1,-3 0 0,11-1-1278,-7 0 1148,19 0 500,3-3 1,-1-1 0,-1-2-1,1-1 1,13-7-1649,-12 5 1051,77-26 3505,36-17-4556,47-16 731,-115 54-2491,-31 7-687,-29 6-1375,-22 3 126,-17-1 594,9 0 2281,0 1-1,0 0 1,-1 0-1,1-1 1,2 3-1,-2-2 0,-1 1 1,1 0-1,2 0 1,-2 0 821,-22 11-3207,-11 5 443,22-10 1585</inkml:trace>
  <inkml:trace contextRef="#ctx0" brushRef="#br0" timeOffset="1">135 2743 408,'0'0'931,"0"0"14,0 0 53,0 0-18,1 9 4072,5-2-4081,-2-2 1,1 0 0,1-2 0,1 3 0,-2-2 0,2 0-1,0-1 1,-2 0 0,2 0 0,1 0 0,-1 0 0,0-1-1,0-1 1,-1 1 0,8 0-972,16 2 2311,1-2 1,-1-2-1,10-1-2311,8 0 1781,-9-2-1735,-1 0 0,2-2 0,-2-1 0,11-5-46,153-48 8,6 0-39,-88 22 31,-119 37-1018,-11 2-1322,-18 7-2001,-77 44-16965,104-50 19876,1-2 150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40 129 152,'-1'0'427,"1"0"0,-1 0 1,1 1-1,-1-1 0,1 0 0,-1 1 0,1-1 1,-1 0-1,1 0 0,0 0 0,-2 2 0,2-2 0,0 1 1,0-1-1,-1 1 0,1-1 0,0 1 0,0-1 1,0 1-1,-1-1 0,1 1 0,0 0 0,0-1 0,0 1 1,0 0-428,1 3 852,0 2 1,1-2 0,-1 0 0,1 2-1,-1-2 1,1 1 0,1-1 0,1 4-853,-1-3 430,0 2 0,0-2 1,0 1-1,-1 1 0,0-1 0,0 0 0,-1 1 1,0 0-1,1 3-430,-2 291 3890,-15-127-3670,0-17 153,15-81 283,-9-102-385,-1-43-278,4 41 26,-1-28 17,2 0 1,3 1-1,2-12-36,0 57 8,2-18-13,2 1-1,0-2 1,2 3-1,7-22 6,-3 14-69,-5 17 64,2 0 0,0-2 0,1 3-1,0 0 1,5-6 5,16-28-102,-19 33 74,2 2 0,0 0 0,0-1 0,2 2 0,0 1 0,9-8 28,-14 15-26,1 0 0,-1 0 1,0 0-1,1 3 0,0-2 1,0 1-1,0 0 0,1 2 0,-1-1 1,1 0-1,-1 2 0,1 1 1,0-1-1,0 1 0,0 0 1,0 1-1,-1-1 0,1 3 0,-1-1 1,7 2 25,-15-3-8,0 0 0,1 0 0,-1 1 0,0-1 1,0 0-1,0 2 0,0-2 0,0 1 0,0-1 0,0 1 1,-1 0-1,1 0 0,0 0 0,-1 1 0,0-1 1,1 1-1,-1-1 0,0 0 0,0 1 0,-1-2 0,1 3 1,0-2-1,-1 1 0,1-1 0,-1 1 0,0-1 0,0 2 1,0-1-1,0-2 0,-1 2 0,1-1 0,-1 3 8,-1 8 21,0 3-1,-2-2 0,1 1 0,-2-1 0,0 0-20,1-4 74,-1-1 1,1 0-1,-2 1 0,1-3 0,-2 2 0,1-1 0,-1 0 0,1-1 0,-2 1 0,1-1 0,-1-2 0,0 2 0,-7 2-74,-14 10 423,-2-3 0,-1-1 0,-10 3-423,0 0 243,36-16-553,-1 0 0,0 0 0,0-1 0,0 0 1,1 1-1,-1-1 0,0-1 0,-5 0 310,8 0-709,15-5-21855,-6 4 20459,1 1 3539,1 0-2736</inkml:trace>
  <inkml:trace contextRef="#ctx0" brushRef="#br0" timeOffset="1">747 16 220,'0'-1'297,"0"1"0,-1 0 0,1-1 1,0 1-1,0-1 0,0 1 0,0 0 0,0 0 0,0 0 1,-1-1-1,1 1 0,0-1 0,0 1 0,0 0 0,0-1 1,1 1-1,-1-2 0,0 2 0,0 0 0,0-1 0,0 1 1,0-1-1,0 1 0,1 0 0,-1-1 0,0 1 0,0 0 0,1-1 1,-1 1-1,0 0 0,0-1 0,1 1 0,-1 0 0,0 0 1,1-1-1,-1 1 0,0 0 0,2 0 0,-2 0 0,1-1 1,-1 1-1,0 0 0,1 0 0,-1 0 0,1 0-297,13 17 3296,11 37-2912,-21-43-294,-2 1-1,1 0 1,-2 0 0,0 0-1,0 0 1,-1 0 0,0 1-1,-1-1 1,0 0-1,-1 0-89,2 19-151,0 3-186,-4-1-310,4-28 398,0-1 1,0-1-1,0 1 1,-1 0-1,0-1 1,1 1-1,-1 0 1,-1 0-1,1 0 1,0-2-1,-1 1 1,0 3 248,4 5-3941,-2-11 3748,0 0 0,0 0 0,0 0 0,0 0 0,0 0 0,0 0 0,0 0 0,0 0 0,-1 0 0,1 0 0,0 0 0,0 0 0,0 0 0,0 0 0,0 0 0,0 0 0,0 0 0,0 0 1,0 0-1,-1 0 0,1 1 0,0-1 0,0 0 0,0 0 0,0 0 0,0 0 0,0 0 0,0 0 0,0 0 0,0 0 0,0 0 0,0 1 0,0-1 0,0 0 0,0 0 193,-1-2-1387,1 6 114</inkml:trace>
  <inkml:trace contextRef="#ctx0" brushRef="#br0" timeOffset="2">1064 243 1052,'-1'-1'190,"1"1"0,0 0 0,0 0-1,0 0 1,-1-2 0,1 2 0,0 0 0,0 0 0,-1 0 0,1 0-1,0 0 1,0-1 0,-1 1 0,1 0 0,0 0 0,0 0-1,-1 0 1,1 0 0,0 0 0,-1 0 0,1 0 0,0 0-1,0 0 1,-1 0 0,1 0 0,0 0 0,-1 0 0,1 0-1,0 1 1,0-1 0,-1 0 0,1 0 0,0 0 0,0 0 0,-1 0-1,1 2 1,0-2 0,0 0 0,0 0 0,-1 0 0,1 1-190,-24 12 4313,-25 24-419,-42 60 584,59-63-3358,9-8-236,-2-1-1,-17 13-883,-39 40 637,57-52-1045,-1-2 1,-20 15 407,3-1-2062,28-24-1587,24-22-3946,37-33-1288,-33 28 7638</inkml:trace>
  <inkml:trace contextRef="#ctx0" brushRef="#br0" timeOffset="3">810 612 124,'23'-9'4754,"-17"8"-4496,0 0 0,-1-1 0,1-1 0,-1 1 0,1-1 0,-1 0 0,0 0 0,1-1 0,-1 2 0,-1-2 0,1 0-258,10-7 489,171-94 2674,-178 100-3105,-6 3-16,0 1-1,0-1 1,0 0 0,0 0-1,0 1 1,0 0 0,0 0-1,0 0 1,1 0 0,-1 1-1,0-1 1,1 0 0,-1 1-1,1-1 1,-1 1 0,2 0-1,-2 0 1,1 0 0,-1 0-1,0 0 1,1 0 0,-1 1-1,1-1 1,-1 1-1,1 0 1,-1 0-42,0 0 24,0 0-1,-1 0 1,1 2-1,-1-1 1,0-1 0,1 1-1,-1 0 1,0 0-1,0 0 1,0 0-1,0 0 1,0 1 0,-1-2-1,1 1 1,-1 0-1,1 0 1,-1 1-1,0 1-23,3 45 235,-4-40-190,0-2 25,-1 0 0,0 0-1,0-2 1,-1 1 0,0 1-1,0-1 1,0 0 0,-1-1 0,0 0-1,0 2 1,-3 0-70,-146 145 1470,16-28 58,104-93-1179,-38 38 580,62-61-775,6-12-47,7-18-110,1 14-10,0 0-1,-1 0 1,2 0-1,-1 1 1,1-1-1,0 1 0,1 1 1,1-2 13,23-25-82,-28 31 81,-1-1 0,1 0-1,0 1 1,0 0-1,0 0 1,1 0 0,-1 0-1,0 0 1,1 0 0,-1 1-1,1 0 1,-1 0-1,1 0 1,1 1 0,-2 0-1,2 0 2,70-1-99,-19 2-29,-23-3 118,0 2-1,0 1 1,0 1 0,-1 2-1,16 5 11,43 4-725,-65-10-193,26 1-1542,-22-13-4259,-29 6 3334,-1 2 1777,0-3 320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145 439 728,'-12'-3'3305,"9"1"996,3 86 4510,0-1-4022,0 343-3098,-1-426-1755,-1-2 63,0-1 0,1 0 0,-1 0 0,1-1 0,-1 1 0,1 1 0,0-1 0,0 0 0,1 0 0,-1 0 0,0-3 1,1 3 0,-3-7-21,2-2-1,-1 1 0,1-1 1,1 2-1,0-12 22,1 4-20,-1-220-1036,0 229 1004,1-1 0,0 0 0,1 0 0,1 1 0,-1-1 52,5-18-119,-5 23 91,0-2-1,0 2 0,0 1 1,1-2-1,0 0 0,0 1 1,2-1 28,9-18-94,-9 15 87,1 1-1,0 1 0,0-1 0,1 1 0,0 0 0,1 1 1,4-4 7,0 0 39,-8 6-19,1 1 0,0 0 0,1 0 0,-1 1 0,1 0 0,-1 0 0,1 0 0,-1 0 0,1 1 0,0 0 0,0 0 0,0 1 0,2-1-20,10 1 263,0 0 1,0 1 0,15 2-264,-27-1 18,0-1 1,0 1 0,0 0-1,0 0 1,0 1 0,-1 0-1,1-1 1,-1 2 0,0 0-1,0 0 1,0 0 0,0 0-1,1 2-18,10 10 3,0 2 1,12 19-4,-2-3-4,-21-26 25,-1-2 0,-1 1-1,1-1 1,-1 3 0,0-2 0,-1-1 0,0 3-1,0-1 1,-1-1 0,1 1 0,-2 0-1,1 0 1,-1 0 0,0 0 0,-1 1-1,0-3 1,0 2 0,-1 1 0,-1 1-21,-4 6 138,0-3 0,-1 1 0,-1-2 1,0 2-1,-1-2 0,0 0 0,-1 0 1,0-1-1,-1-1 0,0 0 0,-10 5-138,-25 16 1022,-2-2 0,-33 13-1022,34-17 460,10-5 102,1-2 1,-1-3 0,-16 4-563,51-18-103,1-1 0,0 0 0,0 2 0,0-2 0,-1 1 0,1-1 0,0 0 0,-1 0 1,1 0-1,0-1 0,0 1 0,-1 0 0,1-2 0,0 2 0,0 0 0,0-1 0,0 0 0,-1 0 1,1 0-1,0 0 0,1 0 0,-3-2 103,3 2-357,0 0 1,0 0-1,0-1 1,0 1-1,1-1 0,-1 1 1,0-1-1,1 0 1,-1 0-1,1 1 0,-1 0 1,1 0-1,0-1 1,-1 0-1,1 1 1,0-1-1,0 0 0,0 1 1,1-1-1,-1 0 1,0 1-1,0-2 1,1 2-1,-1-1 0,1 1 1,0-1-1,-1 2 1,1-2-1,0 1 0,1-2 357,3-11-5742,4 5 2102,-1-2-1296,-6 7 3643</inkml:trace>
  <inkml:trace contextRef="#ctx0" brushRef="#br0" timeOffset="1">668 1 92,'-5'1'934,"-14"6"7464,19-6-8336,-1-1 0,0 1 0,1-1 0,-1 1 0,1-1 0,-1 2 0,1-2 0,-1 0 0,1 1 0,-1-1 0,1 1 1,0 0-1,-1-1 0,1 1 0,0 0 0,0-1 0,-1 1 0,1 0 0,0 0 0,0-1 0,0 1 0,0 0 0,0 0 1,0-1-1,0 1 0,0 0 0,0 0 0,1-1 0,-1 1 0,0 0 0,0 0 0,1-1 0,-1 1 0,0 0 0,1-1 1,-1 1-1,0 1 0,1-2 0,-1 1 0,1-1 0,0 1 0,-1-1 0,1 1 0,-1-1 0,1 0 0,0 0 0,-1 1 1,1-1-1,0 0 0,-1 0 0,1 1 0,0-1 0,-1 0 0,1 0 0,0 0 0,0 1 0,0-1 0,-1 0 0,1 0 1,1-1-63,19 1 227,77 3 183,-89-3-382,1 1 1,-1 1 0,1 0 0,-1 0 0,0 1-1,0 0 1,0 1 0,6 2-29,-14-5 1,0 0-1,0 0 1,0 0-1,0 0 1,0 0-1,0 0 1,-1 0-1,1 1 1,0-1 0,-1 0-1,1 0 1,-1 2-1,1-2 1,-1 0-1,0 1 1,2-1-1,-2 0 1,0 0 0,0 0-1,0 1 1,0-1-1,0 0 1,0 1-1,-2-1 1,2 0 0,0 1-1,-1-1 1,1 1-1,-1 0 1,1-1-1,-1 0 1,0 0-1,1 1 1,-1-1 0,0 0-1,0 0 1,0 0-1,0 0 0,-3 4 7,-1 3 0,1-2-1,-1 0 1,-1-2 0,1 2-1,-5 3-6,-59 39 2222,-28 13-2222,86-54 552,13-3-159,21-6 3,1 0-361,117 7-371,-140-4 347,-1-1-1,0 1 1,1 0 0,-1-1 0,0 1-1,1 1 1,-1-2 0,0 1 0,0 0-1,0 0 1,0-1 0,0 1 0,0 0-1,0 0 1,0-1 0,0 1 0,0-1-1,0 1 1,0-1 0,0 1 0,-1 0-1,1-1 1,0 1 0,0 0 0,-1-1-1,1 1-10,-7 20 108,-4-6-17,-2 7 73,10-15-163,0-2 1,-1 2-1,1-2 1,-2 1-1,1 0 1,0-2-1,-1 2 1,0-1-1,0-1 1,-1 1-1,1-2 1,-1 2-1,0-2 1,-1 1-2,-40 35-450,47-39 350,-1 0 1,1 0-1,0 0 0,0 0 0,0 0 0,-1 0 0,1 0 0,0 0 0,0 0 0,0 0 1,-1 1-1,1-1 0,0 0 0,0 0 0,0 0 0,0 1 0,0-1 0,0 0 0,0 0 1,-1 1-1,1-1 0,0 0 0,0 0 0,0 1 0,0-1 0,0 0 0,0 0 1,0 1-1,0-1 0,0 0 0,0 0 0,0 0 0,1 1 0,-1-1 0,0 0 0,0 0 1,0 1-1,0-1 0,0 0 0,0 0 0,0 0 0,1 1 0,-1-1 0,0 0 0,0 0 1,0 0-1,0 0 0,1 1 0,-1-1 100,16 0-4889,29-9-1111,-30 3 4707</inkml:trace>
  <inkml:trace contextRef="#ctx0" brushRef="#br0" timeOffset="2">1207 241 312,'1'0'197,"0"0"1,0-2-1,1 2 0,-1-1 0,0 1 1,0 0-1,0-1 0,0 0 1,0 1-1,0-1 0,0 0 0,-1 1 1,1-1-1,0 0 0,0 0 1,0 0-1,-1 0 0,1 0-197,-1 1 152,1-1 0,-1 1 0,0-1-1,0 1 1,1 0 0,-1-1 0,0 1 0,1-1 0,-1 1-1,0 0 1,1-1 0,-1 1 0,1 0 0,-1 0 0,1-1-1,-1 1 1,0 0 0,1 0 0,-1 0 0,1-1 0,-1 1-1,1 0 1,-1 0 0,1 0 0,-1 0 0,1 0 0,-1 0-1,1 0 1,-1 0 0,1 0-152,0-2 1684,6-2 5193,-4 4-1272,-10 8-4103,-119 127 3488,-89 93-3215,137-144-2185,50-49-232,23-27-191,-1 0-1,0-1 1,0 0 0,0 1-1,-1-2 1,0-1 0,-6 4 833,24-13-10460,24-13 2678,3-5 3329,-24 12 3274</inkml:trace>
  <inkml:trace contextRef="#ctx0" brushRef="#br0" timeOffset="3">1005 658 540,'0'0'896,"0"0"-10,0 0-22,0 0 58,0 0-82,0 0-158,0 0-21,0 0 231,24-6 2770,13-20-2318,-33 25-1232,0-1 1,0 0-1,0 0 1,0 0-1,0-1 0,0 0 1,-1 0-1,1 0-112,-1-1 104,0 2 1,1 0 0,-1-1-1,1 1 1,-1 0-1,1 0 1,0 0-1,-1 1 1,1-1-1,2-1-104,21-6 478,-24 7-396,0 1 1,0-1-1,1 1 0,-1 0 1,1 0-1,-1 0 0,1 0 0,-1 0 1,1 1-1,2-2-82,-4 4 101,-1-2-1,0 0 1,0 0-1,0 1 1,0-1-1,0 0 1,0 1-1,-1-1 1,1 1-1,0-1 1,0 1-1,0 0 1,0-1-1,-1 1 1,1 0-1,0 0 1,0-1 0,-1 1-1,1 0 1,-1 0-1,1 0 1,-1 0-1,1 0 1,-1-1-1,1 1 1,-1 0-1,0 0 1,0 0-1,1 0 1,-1 2-101,1 3 226,0 1 1,0-1 0,-1 2-1,0-1 1,0-1-1,-1 6-226,0-1 153,-1 0-1,0-1 1,0 1-1,-1 0 1,0 0-1,-1-1 1,0 1-1,-1-2 1,-1 2-153,-34 39 498,-3-4-1,0-1 1,-3-1 0,-2-4-1,-40 28-497,86-68 5,-6 8-5,-1-2 0,0-1 0,0 1 0,0-1 1,-4 1-1,11-5-95,-2-1-134,2-12 224,0-8 43,2 12-113,1-1 0,0 0-1,1 1 1,0 0 0,0-1 0,0 1 0,1 0 0,1-1-1,-1 3 1,1-2 0,1-1 75,-4 8-10,-1 0-1,1 0 1,0 0 0,0 0-1,0 1 1,0-1 0,0 0-1,0 0 1,0 1 0,1 0-1,-1 0 1,0-1 0,0 1-1,0-1 1,1 1 0,-1 0-1,0 0 1,0-1 0,1 1-1,0 0 1,-1 0 0,0 0-1,1 0 1,0 1 10,39 5 18,-19-2 46,29 4 18,1-4 0,0-2 0,19-3-82,46 2-24,-88 2-741,-1-3 0,1 0 1,0-2-1,17-3 765,-36 4-416,9 1-13380,-17 0 10397,-2 0 3398,0 0-1306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133 66 5017,'-1'0'626,"0"-1"0,0 0 1,1 1-1,-1-1 0,0 1 0,0-1 0,0 1 0,0 0 1,0-1-1,0 1 0,-1 0 0,0-1-579,1 1-1,0 0 1,-1 0 0,1 0-1,-1 0 1,1 0-1,0 0 1,-1 0 0,1 0-1,-1 1 1,1-1-1,0 1 1,-1-1 0,1 1-1,0-1 1,0 1-1,-1 0 1,1-1 0,0 1-1,0 0 1,0 1-1,0-1 1,-2 2 0,-10 22 198,3-11-159,5-7-34,0 2 0,0-2 0,1 0 0,0 2 0,0-1 0,1 0 1,-4 14-1,-2 18 98,2 1 0,2 0 1,-1 65-1,6-94-101,1-2 0,1 2-1,0-2 1,0 1 0,1 0 0,8 19 0,-9-25-11,0 0 0,1-1 0,0 1 0,0-1 0,0 1 0,0-2 0,5 6 0,-6-8-10,1 1 0,-1 1-1,1-1 1,-1-1-1,1 1 1,0-1-1,-1 0 1,1 0 0,0 0-1,0 0 1,0 0-1,0-1 1,3 1-1,-3-1-5,0 0-1,1 0 0,-1-1 1,0 1-1,0-1 0,0 0 1,0 0-1,0 0 0,0 0 1,-1 0-1,1-1 0,0 1 1,-1-1-1,5-4 0,1 1 18,3-3 38,0-2 1,0 1-1,-1 0 0,0-2 0,-1 1 0,0-1 1,-1-1-1,0 0 0,0 0 0,5-14 1,-2 4 121,-2-1-1,-1-1 1,0 0 0,-2 0 0,5-26 0,-8 30-60,-1 2 1,-1-2-1,0 1 0,-4-38 0,2 50-90,-1-1-1,0 0 1,0 0-1,0 1 1,-1 0-1,-5-10 1,6 13-11,-1 0 1,1 0-1,-1 0 1,0 0-1,0 1 1,0 0-1,-1-1 1,1 2-1,-1-1 1,0 0-1,-6-4 1,6 5-1,-1 1 0,0-1 0,0 1 0,1 0 0,-1 0 1,0 0-1,0 1 0,0-1 0,0 1 0,0 1 0,0-1 0,0 1 0,0 0 0,0 0 1,0 0-1,-6 3 0,-9 5 37,2-1 0,-30 19 0,32-18-71,11-6-8,0 1 1,-1-1-1,-7 8 0,12-10-23,0 0 1,0 0 0,0 1 0,0-1-1,0 1 1,0-1 0,0 0 0,0 2-1,0-1 1,1-1 0,-1 1 0,1-1 0,-1 1-1,1 0 1,0 0 0,-1-1 0,1 3-1,0-3-35,0 0-1,0-1 0,0 1 1,0 0-1,1 0 0,-1 0 1,0-1-1,0 1 0,0 0 1,1 0-1,-1-1 0,1 2 1,-1-1-1,0-1 0,1 1 0,-1 0 1,1-1-1,-1 1 0,1-1 1,0 1-1,-1-1 0,1 1 1,-1-1-1,1 1 0,0-1 1,0 0-1,-1 1 0,1-1 1,0 0-1,0 1 0,-1-1 1,2 0-1,18-1-657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116 64 4009,'-6'4'5662,"-4"1"-4265,1 0-1115,-9 11 16,12-7-243,1-6-33,2 0-1,0 0 0,1 0 0,-1 1 0,1 0 1,-1-1-1,1 1 0,0 0 0,0 0 0,0 1 0,0-1 1,1 0-1,-2 8 0,0 10 77,1-1 0,1 1 0,1 0 1,0 0-1,2-1 0,0 1 0,11 40 0,-11-56-66,0-1-1,0 0 0,1 0 1,-1 0-1,1 0 0,3 4 1,-3-7-25,-2 1 0,1-2 0,-1 1 1,1 0-1,0-1 0,0 1 0,0-1 1,-1 0-1,1 0 0,0 0 1,1 0-1,-1 0 0,1 0 0,-1 0 1,0 0-1,3 0 0,1-1-4,0-1-1,1 1 0,-2-1 1,1 0-1,0 0 0,0 0 1,0-1-1,6-3 0,-5 1 6,-1-1-1,0 1 0,-1-1 0,0 0 0,1 0 0,-1 0 0,6-11 0,-2 6 12,-2 1 100,-1-1 0,1 0 0,-1-1 0,-1 1 0,0-1-1,0-1 1,-1 1 0,0 0 0,-1 0 0,-1-2 0,0 2-1,-1-1 1,0 0 0,0 0 0,-1 0 0,-1 0 0,0 0-1,-1 0 1,-4-14 0,5 19-27,-3-4 142,1-1 1,0 1 0,-1 0-1,-9-17 1,11 25-175,0 0 0,-1-1 0,1 1-1,-1 0 1,1 1 0,-1-1 0,0 0 0,0 1 0,-2-2 0,2 2 0,0 0 0,-1 0 0,1 1 0,-1-1-1,1 1 1,-2-1 0,-4 0 0,0 1-2,0-1 0,0 1-1,0 1 1,-1 0 0,1 0 0,-1 1-1,2 0 1,-1 0 0,-1 1 0,2 1 0,-1-1-1,0 1 1,1 0 0,0 2 0,-11 5-1,14-8-52,4-1-3,0-1-1,-1 1 1,1 0 0,0 0 0,-1-1 0,0 1 0,1 0 0,0 0 0,0 0 0,0 0 0,0 0-1,0 0 1,0 1 0,0-1 0,-1 2 0,2-2-12,0-1-1,0 0 1,0 0 0,0 0 0,0 0-1,0 0 1,0 0 0,0 1 0,0-1-1,0 0 1,0 0 0,0 0-1,0 0 1,0 0 0,0 1 0,0-1-1,0 0 1,0 0 0,0 0 0,0 0-1,0 0 1,0 0 0,0 1-1,0-1 1,0 0 0,1 0 0,-1 0-1,0 0 1,0 0 0,0 0 0,0 0-1,0 0 1,0 1 0,0-1-1,0 0 1,1 0 0,-1 0 0,0 0-1,8 1-471,18-2-469,-21 0 783,35-3-515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106 350 4921,'-1'-83'2366,"1"81"-2252,0-1 1,0 2-1,0-1 1,0 0-1,1 1 1,-1-1 0,0 0-1,0 1 1,0-1-1,0 1 1,0-1-1,0 1 1,0-3-1,0 2 101,0 0 100,0-1 0,0 0-1,0 0 1,0 1 0,0-1 0,0 0 0,0-3 0,0 4-232,0 2-1,0-1 1,0 0 0,0 0-1,0 1 1,0-1 0,0 0-1,0 0 1,0 0-1,0 0 1,0 0 0,0 0-1,0 1 1,0-2-1,0 1 1,0 0 0,0 0-1,0 1 1,0-1-1,0 0 1,0 0 0,0 2 1,0 0 1,0 1 0,0-1 0,0 0 0,0 2 0,0-2 0,0 1 0,0-1 0,0 1 0,0 1-1,0 13 113,0-7-138,0 0-7,0 0-1,0 1 1,0-1-1,0 15 1,0 45 56,0 101-23,-1-138-83,1 6 12,0-36-44,0 1 1,0 0-1,0-1 0,0 1 0,0 0 1,0-1-1,0 1 0,0 0 1,0-1-1,0 6 0,0-7-38,0-1 1,0 1-1,0 0 0,0-1 0,0 1 1,0 0-1,0-1 0,0 1 1,0-1-1,0 1 0,0-1 0,0 1 1,1-2-1089,-1-7-63,-1-15 369</inkml:trace>
  <inkml:trace contextRef="#ctx0" brushRef="#br0" timeOffset="1">107 131 2088,'-1'-78'1411,"1"73"-1016,0 0 0,0-1-1,0 2 1,0-5 0,0 8-249,0 0 0,0 0 1,0 1-1,0-1 0,0 0 0,0 0 1,0 0-1,0 1 0,1-1 1,-1-1-1,0 0 0,0 2 0,0-5 571,0 4-575,0 1 0,0-1-1,0 1 1,0 0 0,0-1 0,0 1-1,0 0 1,0 0 0,0-1 0,0 1 0,0 0-1,0-1 1,0 1 0,0 0 0,0 0-1,0-1 1,0 1 0,0 0 0,0 0 0,0 0-1,0 0 1,0 0 0,0-1 0,0 1-1,0 12 2678,0 2-3285,-1 70 1037,1-69-454,0 2 0,-1 20 0,1-14-52,0-13-39,-1-1 0,1 3 0,0 13-1,0-19-93,0 0 0,0 0-1,0 0 1,0-1-1,0 1 1,0 1 0,0 9-1,0-16 42,0 0 0,0 1 0,0-1-1,0 0 1,0 0 0,0 0 0,0 0 0,0 0 0,0 0-1,0 0 1,0 1 0,0-1 0,0 0 0,0 0 0,0 0-1,0 0 1,0 0 0,0 0 0,0 0 0,0 0 0,0 0-1,0 0 1,0 1 0,0-1 0,0 0 0,0 0 0,0 0-1,0 0 1,0 0 0,0 0 0,0 0 0,0 0 0,0 0-1,0 0 1,0 0 0,0 0 0,0 0 0,0 0-1,0 0 1,0 0 0,0 0 0,0 0 0,0 0 0,0 0-1,0 0 1,0 0 0,0 0 0,0 0 0,0-1 0,0 1-1,0 0 1,0 0 0,0 0 0,0 0 0,0 0 0,0 0-1,0 0 1,0 0 0,0 0 0,0 0 0,0-1 0,0 1-1,0 0 1,0 0 0,0-2-399,1-4-327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16 101 2937,'-12'15'1672,"12"-14"-1394,0-1-1,-1 1 1,1 0 0,0-1-1,-1 1 1,0 2 0,1-3-246,0 0 0,0 0 0,0 0 0,0 0 0,0 0 0,0 1 0,0-1 0,0 0 1,0 0-1,0 0 0,0 0 0,0 0 0,0 0 0,0 0 0,0 1 0,0-1 0,0 0 0,0 0 1,0 0-1,0 0 0,0 0 0,0 0 0,0 1 0,0-1 0,0 0 0,0 0 0,0 0 0,0 0 1,0 0-1,0 0 0,0 1 0,0-1 0,0 0 0,0 1 1447,0-1-745,0 0-61,0 0-47,0 0-50,0 0-68,0 0-39,0 0-58,0 0-29,0 1-26,0 0-291,1-1 1,-1 1-1,0-1 1,0 0-1,1 1 1,-1-1-1,0 0 1,1 0-1,-1 0 1,0 0-1,0 0 1,1-1-1,3-7 556,-1 0-505,-2 5-82,1-1 35,0-1 1,0 0-1,3-11 1,-4 10-43,1 1 0,1-5 1,2-6 14,-3 12-30,-2 1 0,1 0 1,0 0-1,0 0 1,0 1-1,0-1 1,0 1 0,1-2-1,-2 4-13,0 0 0,0 0 0,1 0 0,-1 0 0,0 0-1,0 0 1,0-1 0,0 1 0,0 0 0,0 0 0,0 0 0,0-1 0,0 1 0,0 0-1,0 0 1,0-1 0,1 1 0,-1 0 0,0-1 0,1-3-258,1-4-2629,-1 7 1994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0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168 104 3017,'-4'-5'5315,"3"4"-4444,0-1-1,0 1 1,0 0 0,0 0 0,-1 0-1,1 0 1,0-1 0,-1 2 0,-2-3 0,4 5-844,-1-2 1,1 0 0,-1 0-1,1 1 1,0 0 0,-1-1-1,1 1 1,0-1 0,0 1-1,-1 0 1,1 0 0,0-1-1,0 1 1,0 0 0,0 0 0,-1 0 17,0 6 1,0-2 0,1 1 0,-1-1 0,1 2 1,0-3-1,1 9 0,0 0 16,0-4 11,0 2 1,1-2-1,0 1 0,1-1 0,4 13 0,23 42 230,-9-22-142,109 215 171,-116-230-306,0 2 1,13 31-1,-12-15-6,-1-7 6,26 54 0,11 13 19,-26-55-5,5 13 56,11 27 123,-11-34-32,40 103 1,-53-115-151,40 77 0,-49-107-33,83 156 39,-2-2-4,-22-41-13,-22-25-6,-11-21-1,-18-48-14,61 121 18,5 10 0,-63-125-17,-3-6 4,33 44 0,-19-31 1,134 252 54,-140-254-50,1-1 0,50 64-1,-60-87-10,42 65 12,-39-56 2,0 1-1,-2 3 0,13 33 0,6 11 58,-22-54-52,1 0 0,2-1 0,0-1-1,18 20 1,0 0-10,31 28-11,-47-51 4,0-1 0,-1 2 0,18 27-1,-33-42-2,1 2 0,-1-2 0,0 1 0,0 0 0,1 9 0,-2-9-1,1 0-1,0 1 1,-1-2-1,6 9 1,3 7 2,-7-12-3,0-2 0,1 0 0,4 7 0,9 7 4,-11-14-2,0 1 0,9 12 0,19 44 17,-24-44-14,0-1 1,1 0 0,14 18 0,-4-12-6,-14-17 2,0 1 0,0 0 0,-1 0 0,0 2 0,6 10 0,-3 4 2,-7-19-3,1 1-1,-1-1 1,1 2-1,0-2 1,4 5-1,6 8-17,20 22 0,-18-32 16,-12-5 0,-1 1 0,0-1 0,0 1 0,0-2 0,1 4 0,3 5 0,-5-8-59,-6-5-64,-4-3-3,7 4 122,0 1 0,-1-2-1,0 2 1,1-2 0,-1 1 0,1 0 0,-1-1 0,-2-1 0,-44-38-32,17 13 17,5 5 7,14 10 19,0 3 0,-27-19-1,39 29-3,-1-1-1,1 0 0,-1 0 0,0 1 0,1-2 0,-1 2 1,0-1-1,0 1 0,1 0 0,-1 0 0,0 0 1,0 0-1,1 0 0,-1 0 0,0 0 0,0 1 0,1-1 1,-1 2-1,0-2 0,1 1 0,-3 0 0,4-1-2,0 0 0,0 1 0,-1-1 0,1 0 0,0 0 0,0 0-1,0 0 1,-1 0 0,1 0 0,0 1 0,0-1 0,0 0 0,-1 0 0,1 0-1,0 0 1,0 1 0,0-1 0,0 0 0,0 0 0,-1 1 0,1-1-1,0 0 1,0 0 0,0 1 0,0-1 0,0 0 0,0 0 0,0 1 0,0-1-1,0 0 1,0 0 0,0 2 0,0-2 0,0 0 0,0 0 0,0 0-1,0 0 1,0 0 0,0 0 0,0 0 0,1 2 0,-1-2 0,0 0 0,0 0-1,0 0 1,1 0 0,8 11-11,-5-8 7,3 4-6,0-2 1,0 2-1,1-2 0,14 7 0,48 24-8,-60-31 18,0 0 0,13 10 0,8 6 2,-15-14 5,25 10 0,-4 4-7,-36-21 0,-1 1 0,0-1 0,0 0 0,0 0 0,0 0 0,0 0 0,0 0 0,1 0 0,-1 0 0,0 0 0,0 0 0,0 0 0,0 0 0,0 0 0,1 0 0,-1 0 0,0 0 0,0 0 0,0 0 0,0 0 0,0 0 0,0 0 0,1 0 0,-1 0 0,0-1 0,0 1 0,0 0 0,0 0 0,0 0 0,0 0 0,0 0 0,1 0 0,-1 0 0,2-7-3,-2-16-10,-1 6-3,1 3-49,0 1-1,-2-1 0,1 0 1,-2 1-1,0-1 0,0 1 0,-7-17 1,-4-4-2307,-27-47 0,25 48 246,-1-9 952</inkml:trace>
  <inkml:trace contextRef="#ctx0" brushRef="#br0" timeOffset="1">141 156 3913,'-100'-11'2054,"98"11"-1922,0 0 1,0 0-1,0 0 1,-1 0-1,1 0 1,0 0-1,0 1 1,0-1-1,0 1 1,-3 2-1,4-3-61,1 1 0,-1-1-1,0 1 1,1-1-1,-1 1 1,1-1-1,0 1 1,-1-1-1,1 1 1,-1-1-1,1 1 1,0-1-1,0 0 1,-1 2-1,1-2 1,0 2-1,-1 0 164,-1 7 69,0-2 1,1 1-1,0 0 1,1-1-1,-1 2 1,2 8-1,2 8 254,0 2 1,14 45-1,-9-55-226,-8-17-318,0 1 1,0-1 0,0 0-1,0 0 1,0 1-1,0-1 1,0 0 0,1 1-1,-1-1 1,0 0-1,0 0 1,0 2-1,1-2 1,-1 0 0,0 0-1,0 0 1,1 2-1,-1-2 1,0 0 0,0 0-1,1 0 1,-1 0-1,0 0 1,1 0-1,-1 0 1,0 0 0,0 0-1,1 0 1,-1 0-1,0 0 1,1 0 0,-1 0-1,0 0 1,1 0-1,-1 0 1,0 0-1,1 0 1,-1 0 0,0 0-1,0 0 1,1 0-1,-1 0 1,0 0 0,1 0-1,-1 0 1,0-2-1,0 2 1,1 0-1,-1 0 1,0-2 0,0 2-1,0 0 1,1 0-1,-1-1 1,1-1 67,0 0 0,0 0 0,0-1 0,0 1 0,-1 0 0,1-1 0,-1 1 0,1-1 0,-1 0 0,0 1 0,0-5 0,-4-30 559,3 29-514,-30-149 1981,29 146-1963,-1-2 150,0-1 0,2 1 0,-1-2 1,2-16-1,0 29-282,0 0 1,0 0-1,0 1 1,0-1-1,1 1 1,-1 0-1,0-1 1,1 1-1,-1 0 1,1-1-1,0 1 1,-1 0-1,1-1 1,0 1-1,0 0 1,0 0-1,0-1 1,0 0-1,0 2 1,0-1 0,0 0-1,0 0 1,1 0-1,-1 0 1,0 1-1,1-1 1,-1 0-1,0 1 1,1-1-1,-1 1 1,1 0-1,-1-1 1,0 1-1,1 0 1,-1 0-1,1 0 1,-1 0-1,1 0 1,-1 0-1,1 1 1,2 0-1,0 1 31,1 0 0,-1 0 0,0-1 1,0 4-1,0-2 0,7 5 0,20 26 190,-14-12-148,4 0-42,1 0-1,47 32 0,-54-44-34,0 0-1,1-1 0,1 0 1,-1-2-1,1-1 1,18 6-1,26 0-746,-60-12 801,0 0 0,-1 0 0,1 1 0,0-1 0,-1 0 0,1 0 0,0 0 0,0 0 0,-1 0 0,1 0 0,0 0 0,0 0 1,-1-1-1,1 1 0,1 0 0,2-3 652,13 0 280</inkml:trace>
  <inkml:trace contextRef="#ctx0" brushRef="#br0" timeOffset="2">548 3087 3705,'-20'14'4391,"18"-12"-3885,-1 0 0,0 0 0,1 0 0,-1-2 0,0 3 1,0-2-1,0 1 0,0-1 0,0 0 0,-7 1 0,10-2-401,-1 0 1,1 0 0,-1 0-1,0 0 1,1 0-1,-1 0 1,1 0-1,-1 0 1,1-1-1,-1 1 1,1 0-1,-1 0 1,1-1 0,-1 1-1,1 0 1,-1-1-1,1 1 1,-1 0-1,1-1 1,0 1-1,-1-1 1,1 1-1,0-1 1,-1 1 0,1 0-1,0-1 1,0 1-1,-1-1 1,1-1-1,0 2 1,0 0-1,0 0 1,0-1-1,-1 1 1,1-1 0,0 1-1,0-1 1,0 0-1,0 1 1,1 0-1,-1 0 1,0-2-1,0 2 1,0-1-1,0 1 1,0-1 0,1 1-1,-1-2 1,18-29 206,-17 29-303,12-17 131,21-25 0,5 2 118,-7 9-72,47-50 289,7 4-169,-8 5-163,2-8-46,130-146 21,-104 109-82,-71 83-21,46-37-1,-44 43-4,49-41 6,0-21 8,29-24 5,48-21-5,-33 40-18,-18 15 14,-29 6 3,-54 48 0,-25 24-16,1 0-1,0 1 1,8-7 0,-8 8 0,0-1 1,0-1 0,0 1 0,5-7 0,32-34 72,-27 30-66,1-1 0,0 0 1,20-11-1,-23 19-7,-10 6 6,1-2 0,0 1 0,-1-2 0,6-2 0,-7-12 106,13-39-79,-15 56-37,0 1-1,0 0 1,0-1 0,0 1 0,0-1 0,0 1 0,1 0 0,-1-1 0,0 1 0,0 0 0,-1-1 0,1 1 0,0 0 0,0-1-1,0 1 1,0 0 0,0 0 0,0 0 0,0-3 0,-1 3 0,1 0 0,0 0 0,0-1 0,0 1 0,-1 0 0,1-1 0,0 1-1,0 0 1,-1 0 0,1 0 0,0 0 0,-1 0 0,1 0 0,0 0 0,-1 0 0,1-2 0,0 2 0,-1 0 0,1 0 0,0 0-1,-1 0 1,1 0 0,0 0 0,-1 0 0,0 0 0,-2 0 0,0 0 0,0 2 0,-1-2 0,1 0 0,-5 2 0,-12 6 12,-37 17 0,10-4-4,-6 3-38,50-21 5,4-1-10,7-2 1,-3-1 24,0-1 1,0 0-1,0 0 0,0-1 0,5-4 1,-1 2-1,13-9 1,0-2 0,31-30-1,-33 28 22,0 0-1,37-23 0,-22 18 124,-27 20 50,-10 13 263,1-9-398,-14 51 55,11-37-92,2-10-22,1 0 0,0 0 0,0 2-1,1-2 1,-1 1 0,1-1 0,0 2 0,1-2 0,-1 1 0,1-1 0,0 2 0,0-2-1,3 7 1,-2-6-479,0-3-1,1 3 0,-1-2 0,1 1 0,0-1 0,0-1 0,0 1 0,7 5 1,-1 2-1121,-4-4 728</inkml:trace>
  <inkml:trace contextRef="#ctx0" brushRef="#br0" timeOffset="3">614 2759 3129,'-81'12'2291,"80"-12"-2186,1 1 0,-1-1 0,0 0 0,1 0 1,-1 0-1,0 0 0,0 0 0,1 0 0,-1 0 0,0 0 1,1-1-1,-1 1 0,0 0 0,0 0 0,1-1 0,-1 1 0,1 0 1,-1-2-1,0 2 0,0 0 0,1 0-13,0-1 0,0 1-1,-1-1 1,1 1 0,0 0 0,0 0-1,0 0 1,0-2 0,0 2 0,0 0-1,0-1 1,0 1 0,1-2 0,-1 2-1,0 0 1,0-1 0,0 1 0,1-1-1,-1-2 679,0 1-394,0 0 0,0 0 0,0 1 0,1-1 0,-1-1 0,0 3 0,1-2 0,-1-1 0,1 1 0,-1 1 0,1-1 0,0 1 0,-1-1 0,1 1 0,2-3 0,-2 2-162,-1 0 1,1 0-1,-1-2 1,1 2 0,-1 0-1,0 0 1,0-1-1,0 1 1,0-4-1,0 0 741,-1 6-588,0 0-197,0 6-25,-12 72 162,11-65-262,-2-2 0,0 1 0,-9 19 0,8-21-21,1 0 0,0 0 1,-5 21-1,3 3 10,-6 27 27,12-59-59,-2 3 3,1 1 1,0-2 0,0 1 0,0 0 0,0 7 0,1-11-2,0 1 0,0-1 1,1 0-1,-1 1 0,0-1 1,1 0-1,-1 1 0,0-1 1,1 1-1,-1-2 0,1 1 1,0 2-1,0-2 0,-1 0 1,1 0-1,0 0 0,0 0 1,0 0-1,0-1 0,0 1 1,0 0-1,0 0 0,0 0 0,0-1 1,2 1-1,2 1 36,0 0 0,1 0-1,-1-1 1,0 0 0,1 0-1,-1 1 1,7-2 0,39-3 178,-20-1-82,57-17 0,-4 1-44,-75 19-84,14-2 43,0-2 0,-1 0-1,37-15 1,-59 20-62,0 0 0,0 0 1,1-1-1,-1 1 0,0 0 0,0 0 0,0 0 0,1 0 0,-1 0 1,0-2-1,0 2 0,0 0 0,0 0 0,0 0 0,1 0 1,-1 0-1,0 0 0,0 0 0,0 0 0,0-1 0,0 1 1,0 0-1,0 0 0,0 0 0,0-1 0,0 1 0,0 0 1,0 0-1,0-1 0,0 1 0,0 0 0,0 0 0,0-1 1,0 0 1558,0-2-721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97 24 4265,'-5'-7'5598,"4"6"-5314,1 0 0,-1 1 0,0-1 0,1-1 0,-1 0 0,0 2 0,1 0 0,-1-2 0,0 2 0,0 0 0,0-1 0,0 1 0,0-1 0,-1 0 0,0 0-253,1 1 0,0-1-1,0 1 1,-1-1 0,1 1 0,0-1 0,-1 1 0,1 0-1,0 0 1,-1 0 0,1-1 0,-1 1 0,1 1 0,0-1-1,-1 0 1,1 0 0,0 0 0,-1 1 0,1-1-1,0 1 1,-1-1 0,1 1 0,0-1 0,0 1 0,-1 0-1,1 0 1,0-1 0,0 1 0,0-1 0,0 2-1,0-2 1,0 2 0,1 0 0,-1 0 0,-1 1 0,-3 6-28,0 1 1,1 1 0,0-1 0,1 1 0,0 0-1,-2 16 1,2-7-4,2 0 0,1-1 0,2 34 0,0-17 0,0 3-6,1 2 0,8 39 0,-10-77 2,-1 0 1,1-1-1,0 1 1,0-1 0,0 2-1,0-2 1,0 1 0,0-1-1,1 0 1,-1 0-1,3 3 1,-2-4 1,-1 0 0,0 0 0,0 0-1,1-1 1,-1 2 0,1-2 0,-1 0 0,1 2 0,-1-2-1,1 1 1,-1-1 0,1 0 0,-1 0 0,1 0-1,-1 0 1,1 0 0,0 0 0,-1 0 0,2-1 0,7-1 12,-1 0 0,0 0-1,0 0 1,0-1 0,-1 0 0,1 0 0,-1-1 0,1-1 0,-1 0 0,0 0 0,-1-1 0,0 1 0,1-3 0,-2 3 0,1-2 0,-1 0 0,0-1 0,0 2 0,-1-3 0,8-14 0,-8 14 76,-1-1 0,1-1 0,-2-1 0,0 2 0,-1-1 0,0 0 0,-1 0 0,0-1 0,0 2 0,-1-2 0,-1 1 0,1 0 1,-2 0-1,0 0 0,0-1 0,-1 2 0,0-1 0,-2 1 0,1 0 0,0-1 0,-1 1 0,0 0 0,-1 1 0,-8-11 0,9 14-31,0 1 1,1 0-1,-2 1 0,1-2 1,-1 2-1,1 0 0,-1 0 0,0 1 1,-10-7-1,11 8-31,1 2 1,-1-2-1,0 1 1,0 0-1,0 0 1,0 1-1,0-1 1,0 1-1,0 0 1,0 0-1,1 1 1,-1 0-1,0 0 1,-5 1-1,3-1-29,0 3 0,1-1-1,-1 0 1,1 1 0,-1-1-1,-6 6 1,13-9-7,-1 1 0,1-1 0,0 0 0,0 0 0,0 1 0,-1-1 1,1 0-1,0 1 0,0-1 0,0 0 0,0 1 0,0-1 0,0 0 0,-1 2 0,1-2 0,0 0 0,0 1 0,0-1 1,0 0-1,0 1 0,0-1 0,0 0 0,1 0 0,-1 0 0,0 0 0,0 2 0,0-2 0,0 0 0,0 1 1,1-1-1,7 10-923,-7-8 507,9 8-917,9 1 577</inkml:trace>
  <inkml:trace contextRef="#ctx0" brushRef="#br0" timeOffset="1">251 966 3137,'-28'-105'2268,"25"93"-911,1 0 0,0 0 0,-1-17-1,0 3 2362,6 49-3110,-1 1-1,-2 46 1,0-32-487,-4 310 55,4-343-182,0 19-33,0-24 4,1 1-1,-1 0 0,0 0 1,0 0-1,0 0 0,0-1 1,1 1-1,-1 0 0,0 0 1,1 1-1,-1-2 1,1 0-1,-1 1 0,1-1 1,-1 1-1,1 1 0,-1-2 1,1 1-1,0-1 0,0 2 1,0-2-18,-1 0 1,0 0-1,1 0 1,-1 0-1,0 0 1,1 0 0,-1 0-1,0 0 1,1 0-1,-1 0 1,0 0-1,1 0 1,-1 0-1,0 0 1,1 0 0,-1-1-1,0 1 1,1 0-1,-1 0 1,0 0-1,0 0 1,1-1-1,-1 1 1,0 0-1,0 0 1,1-1 0,-1 1-1,7-11-1211,1-7 371</inkml:trace>
  <inkml:trace contextRef="#ctx0" brushRef="#br0" timeOffset="2">242 837 3081,'-13'-75'1711,"12"72"-1252,1-1 0,-1 1 1,1-1-1,-1 0 0,1 0 1,0-4-1,1 1 505,-1 4-548,0 0-1,1-1 0,-1 2 0,1-1 1,-1 0-1,1 1 0,1-4 0,0 6 825,-5 1 913,0 3-1648,-28 57 170,13-30-416,-18 41 2,31-59-242,0 0 0,1 1-1,-5 23 1,8-36-78,1 1 0,0 2 0,-1-3-1,1 1 1,0 0 0,1 0 0,-1 0 0,0 0 0,0 0 0,1 0-1,-1 0 1,1 0 0,1 2 0,-2-4 1,0 0 1,0 0-1,0 0 1,0 2-1,0-2 1,1 0-1,-1 0 0,0 0 1,0 0-1,0 0 1,1 0-1,-1 0 1,0 0-1,0 0 1,0 0-1,1 0 1,-1 0-1,0 0 0,0 0 1,1 0-1,-1 2 1,0-2-1,0 0 1,1 0-1,-1 0 1,0 0-1,0-2 1,1 2-1,-1 0 0,0 0 1,0 0-1,1 0 1,-1 0-1,0 0 1,0 0-1,0 0 1,1 0-1,-1 0 0,0 0 1,1 0-1,2-3-615,10 1-444</inkml:trace>
  <inkml:trace contextRef="#ctx0" brushRef="#br0" timeOffset="3">110 1319 5393,'-15'15'2737,"9"-11"-505,-1 2-511,8-2-297,3 0-176,-1-3-336,-3-1-143,0 0-97,14 0-56,21-1-168,43-5-112,-31-10-176,3-2-64,-5 1 8,-4 0-112,-7 8-416,-3-1-392,-8 7 440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193 76 2657,'-56'-2'1719,"50"3"-1014,6 0-65,0 0 96,-2-1 451,1 0-970,0 0 0,0 0 0,0 1-1,0-1 1,0 0 0,0 0 0,0 1-1,0-1 1,0 0 0,0 1 0,0-1-1,0 2 1,0-2 0,0 1 0,1 0-1,-1-1 1,0 1 0,0 0 0,0 0 0,1 0-1,-1-1 1,1 1 0,-1 0 0,1 0-1,-1 1 1,-8 12-538,-1-1 392,6-9-50,1 0-1,0 1 0,-1 0 0,1 0 1,0 0-1,0 1 0,1-1 0,-1 0 1,2 0-1,-1 2 0,0-2 0,0 8 1,1-3 15,0 1 0,1 1 0,1-2 0,-1 1 0,2-1 0,-1 1 0,2 0 0,-1-1 1,0 1-1,2-1 0,7 17 0,-10-25-20,0 0-1,0 0 1,-1 0 0,1 1 0,1-2 0,-2 1-1,1 0 1,0-1 0,1 1 0,-1-1-1,0 1 1,1-1 0,0 0 0,-1 1-1,1 0 1,0-1 0,-1 0 0,1 0-1,0-1 1,0 1 0,0 0 0,-1-1 0,1 1-1,0-1 1,0 1 0,0-1 0,4 0-1,0 0-5,0 0-1,0-1 0,0 0 0,1 0 0,-2 0 1,1-1-1,0-1 0,0 1 0,-1-1 0,1 0 1,0 0-1,-1 0 0,0-1 0,0 0 0,0 0 0,0 0 1,-1-1-1,8-9 0,-8 7 19,-1 1 0,0 0 0,0-1 0,0 0 0,-1 0 0,0 0 0,0 0 0,-1 0 0,2-11 0,-2-3 323,-1-43 0,-1 57-246,1 0-1,-1-1 1,0 1 0,-1-1 0,0 1 0,0 0 0,0 0 0,0 0 0,-1-1 0,-6-8 0,6 12-50,0 0 1,-1-1 0,2 0 0,-2 2 0,0-1-1,-1 1 1,1-1 0,0 0 0,0 1 0,-1 1-1,1-1 1,-1 1 0,0 0 0,-6-3 0,1 3-22,1 0-1,-1 0 1,1 1 0,-2 0 0,1 1 0,1 0 0,-1 0 0,0 1-1,0 1 1,0 0 0,1 0 0,-12 6 0,19-7-64,-1 0 1,1 0-1,0 0 1,0 1-1,0-1 1,0 1-1,0 0 1,0 0-1,1 0 1,0 0-1,-1 0 1,1 0-1,-3 4 1,4-6-60,-1 1 0,1 1-1,0-1 1,-1 0 0,1 0 0,0-1 0,0 1-1,0 0 1,-1 0 0,1 0 0,0 0 0,0 0-1,0 0 1,1-1 0,-1 1 0,0 0 0,0 0-1,0 0 1,1 0 0,-1 0 0,0-1-1,1 2 1,-1-1 0,0 0 0,1 0 0,-1-1-1,1 1 1,0 0 0,-1-1 0,1 1 0,-1 0-1,1-1 1,0 1 0,0-1 0,-1 1 0,1-1-1,0 0 1,-1 1 0,1-1 0,1 1 0,17 4-938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46 139 220,'-6'9'4749,"54"-11"2103,-43 1-6644,-1 1 0,0-1 0,0 0 0,1 0 0,-1-1 0,0 1 0,0-2 0,0 1 0,-1 0 0,1 0 0,0 0 0,-1-1 0,3-3-208,15-14 855,48-43 1223,-64 59-1958,0 1 1,0-1-1,1 0 1,-1 2 0,1-1-1,0 1 1,0 0-1,0 0 1,0-1-1,0 2 1,0 0-1,5 0-120,-3 0 203,-8 0-187,1 1 0,-1 0 0,1 0 0,0-1 0,-1 1 0,1 0 0,0 0 0,-1 0 0,1 0 0,0-1 0,-1 1 0,1 0 0,0 0 0,-1 0 0,1 1 0,0-1 0,-1 0 0,1 0 0,-1 0 0,1 0 0,0 1 0,-1-1 0,1 0 0,-1 0 0,1 1 0,0-1 0,-1 1 0,1-1 0,-1 0 0,1 1 0,-1-1 0,1 1 0,-1-1 0,0 1 0,1-1 0,-1 2 0,0-1 0,1-1 0,-1 1 0,0-1 0,0 1 0,1 0 0,-1-1 0,0 1 0,0 0 0,0-1-1,0 1 1,0 0 0,0-1 0,0 1-16,0 157 311,-9-124-240,2-11-132,3-7 99,-1 0 0,0 0 0,-1-1 1,-1 1-1,0-1 0,-1-1 1,0 0-1,-8 9-38,-13 18 562,-2-2 0,-7 5-562,-27 20 887,61-60-836,-1-1-1,0 1 0,-1-1 0,1 0 1,0 0-1,-1-1 0,0 0 0,1 1 0,-1-1 1,0-1-1,0 0 0,0 0 0,-3 0-50,8-1-4,0 0-1,0 0 1,1 0-1,-1 0 1,0 0-1,0 0 1,0 0-1,0 0 1,0 0-1,1 0 1,-1-1-1,0 1 1,0 0 0,0-1-1,1 1 1,-1 0-1,0-1 1,0 1-1,1-1 1,-1 1-1,0-1 5,-1-23-186,2 15 82,0-44-727,0 52 799,0 1-11,31 0-278,-16 1 301,0 1 0,0 1 0,0 0 0,12 5 20,-12-3-18,0-1 0,1-1-1,-1-1 1,15 1 18,43 3 221,-11-2-3867,-53-6-3737,8-8 2295,-12 7 3991,11-2-1791,-2 0 1648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147 265 2553,'3'-48'1849,"-3"42"-1135,0 0-1,0 0 1,-1-1-1,1 1 1,-4-12-1,0-4 1553,5 14-1203,3 10-226,-3 0-684,-1-1 1,1 0-1,-1 1 0,1-1 1,-1 1-1,1-1 0,-1 0 0,1 1 1,-1-1-1,0 0 0,0 1 1,0-1-1,0 3 0,-1 14 167,1 0 0,1-1 0,0 1 1,5 24-1,-3-21-293,0-1 1,-1 37-1,-2-25-4,0-23-19,0-1 1,0 0 0,-1 1 0,0-1-1,0 0 1,-1 1 0,-3 11-1,-5 19-817,10-39 778,0 0 0,0 1 0,0-1 0,0 0 0,0 0 1,0 0-1,0 0 0,0 0 0,0 0 0,0 0 0,0 0 1,0 0-1,0 0 0,0 0 0,0 0 0,0 0 0,0 0 0,-1 0 1,1 0-1,0 0 0,0 0 0,0 0 0,0 0 0,0 1 0,0-1 1,0 0-1,0 0 0,0 0 0,0 0 0,0 0 0,-1 0 0,1-1 1,0 1-1,0 0 0,0 0 0,0 0 0,0 0 0,0 0 1,0 0-1,0 0 0,0 0 0,0 0 0,0 0 0,-1 0 0,1 0 1,0 0-1,0 0 0,0 0 0,0 0 0,0 0 0,0 0 0,0 0 1,0-1-1,-3-2-722,2-8-94</inkml:trace>
  <inkml:trace contextRef="#ctx0" brushRef="#br0" timeOffset="1">171 3 4009,'-2'-1'1573,"0"1"-1,0-1 1,0 1 0,0 0-1,0 0 1,-1 0 0,-5 11-890,-1 5-469,-19 29 130,22-35-262,-8 12 99,-10 1 11,21-17-161,-1-1 0,1 2-1,-5 10 1,-3 6 22,7-16-38,0 1 1,-5 14-1,8-20-54,1 0-1,-1 0 1,1 0 0,-1 0-1,1 0 1,0 0 0,0 0 0,0 0-1,0 0 1,0-1 0,0 1-1,0 0 1,1 1 0,-1-1 0,1 0-1,-1 0 1,2 2 0,-1-3-86,-1-1 1,1 1 0,-1 0 0,1-1-1,0 1 1,0 0 0,-1-1-1,1 1 1,0-1 0,0 1-1,0-1 1,-1 1 0,1-1-1,0 0 1,0 1 0,0-1-1,0 0 1,0 0 0,0 0-1,0 1 1,0-1 0,1-1 0,11 0-859</inkml:trace>
  <inkml:trace contextRef="#ctx0" brushRef="#br0" timeOffset="2">21 444 4289,'-17'124'2753,"13"-120"111,4 0-895,3-4-593,-3-1-224,0 0-288,22-2-120,39-11-215,-26 5-105,2-9-216,-6 5-72,12-4-80,0-1 48,-6 6-304,-3-6-264,-10 9-817,-8 1 737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34 137 4129,'5'-60'1971,"-5"58"-1793,0 1-1,0-1 1,0 0 0,0-1-1,0 1 1,0 1-1,0-1 1,0-4 0,0 6-124,0 1 0,0-1-1,0 0 1,0 0 0,0 0 0,0 0 0,0 0 0,0 0 0,0 0-1,0 0 1,0 0 0,0 0 0,0 0 0,0 0 0,0 0 0,0 0-1,0 0 1,-1 0 0,1 0 0,0 0 0,0 1 0,0-1 0,0 0-1,0 0 1,0 0 0,0 0 0,0 0 0,0 0 0,0 0 0,0 0-1,0 0 1,0-1 0,0 1 0,0 0 0,0 0 0,0 0 0,0 0-1,0 0 1,0 0 0,0 0 0,0 0 0,0 0 0,0 0 0,0 0-1,0 0 1,0 0 0,0 0 0,0 0 0,0 0 0,0 0 0,0 0-1,0-1 1,0 1 0,0 0 0,0 0 0,0 0 0,0 0 0,0 0-1,0 0 1,0 0 0,0 0 0,0 0 0,0 0 0,0 0 0,0-1-1,0 1 1,0 0 0,0 1 798,0 3-172,-1 348 507,0-300-1613,1-45-947,1-6 399,0-11-742,0-7 551</inkml:trace>
  <inkml:trace contextRef="#ctx0" brushRef="#br0" timeOffset="1">39 18 4345,'0'-9'3407,"0"9"-3290,0 0-1,0 0 1,0-1-1,0 1 1,0 0-1,0-1 1,0 1-1,0 0 1,0-1 0,0 1-1,0 0 1,0 0-1,-1-1 1,1 1-1,0 0 1,0-1 0,0 1-1,0 0 1,0 0-1,0-1 1,0 1-1,0 0 1,0 0 0,0 0-1,0-1 1,0 1-1,0 0 1,0 0-1,0 0 1,0 0 0,0-1-1,-1 1 1,1 0-1,0 0 1,0 0-1,0 0 1,0 0 0,0 0-1,0 0 1,-1 0-38,1 0 0,0 0 1,0 1-1,0-1 0,0 0 1,0 0-1,0 0 0,-1 1 1,1-1-1,0 0 0,0 0 0,0 1 1,0-1-1,0 0 0,0 1 1,0-1-1,-1 0 0,1 1 1,0-1-1,0 1 0,0-1 1,0 0-1,0 1 0,0-1 1,0 1-1,0-1 0,0 1 1,0-1-1,0 5 196,-2 7-78,1 0 1,-1-1-1,-3 19 1,5-29-176,-10 42 437,9-39-462,-1 4 61,1 1 1,-1-1-1,-1 18 1,2-23-126,1 0 0,0-1 1,0 1-1,0 0 1,-1 0-1,1 0 0,0 0 1,0 0-1,0 0 0,1 0 1,-1 0-1,0 0 1,0 0-1,0-1 0,1 1 1,-1 1-1,1 1 1,-1-4-17,0-1 0,0 1-1,0 0 1,0 0 0,0-1 0,1 1 0,-1 0 0,0-1 0,0 1 0,0-1 0,1 2 0,-1-2 0,0 0 0,1 1 0,3 1-681</inkml:trace>
  <inkml:trace contextRef="#ctx0" brushRef="#br0" timeOffset="2">2 498 4945,'-1'0'2569,"1"1"-673,1 2-104,-1-4-367,0-1-177,0 1-296,7-5-128,11-14-272,-8 11-135,0 0-193,1-3-88,0-7-72,0 11-16,-2-2-224,-2 1-208,-3 7-745,1-2-735,0 6 1168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14 186 3833,'-5'-25'2494,"4"24"-2445,1 1 1,0 0 0,0 0-1,0 0 1,0 0 0,0 0-1,0 0 1,0 0 0,0 0-1,0 0 1,0 0 0,0 0-1,0 0 1,0 0 0,0 0-1,0 0 1,0 0 0,0 0-1,0 0 1,0 0 0,0 0-1,0 0 1,0 0 0,0 0-1,0 0 1,0 0 0,-1 0-1,1 0 1,0 0 0,0 0-1,0 0 1,0 0 0,0 0-1,0 0 1,0 0 0,0 0-1,0 0 1,0 0 0,0 0-1,0 0 1,0 0 0,0 0-1,0 0 1,0 0 0,0 0-1,0 0 1,0 0 0,0 0-1,0 0 1,0 0 0,0 1-1,0-1 1,0 0 0,0 0-1,0 0 1,0 0 0,0 0-1,0 0 1,0 1 0,0-1-1,0 0 1,0 0 0,0 0-1,0 1 1,0 1 1647,1-7 459,0-6-1958,-1 1 1,3-14-1,2-19 209,-4 34-298,2-23 331,-3 30-419,0-2-1,1 2 0,-1-1 0,1 1 0,-1 0 0,0-1 0,1 1 0,0 0 0,0-2 1,0 3-17,-1 0 0,0 1 1,1-1-1,-1 1 1,0-1-1,1 1 1,-1 0-1,1 0 1,-1 0-1,1 0 0,-1 0 1,1 0-1,-1 0 1,1 1-1,0-1 1,-1 0 1,0 0-1,0 1 0,0-1 0,1 0 1,-1 0-1,0 0 0,0 0 0,0 0 1,1 0-1,-1 0 0,0-1 0,1 1 1,9 81 88,-10-78-89,0-1-1,1 0 0,-1 1 1,0-1-1,0 1 0,0-1 0,0 1 1,0-1-1,0 1 0,0-1 1,0 4-1,0 3 8,0 21 27,-1 0-1,0-1 1,-1 0-1,-3 40 0,3-39-16,-1-2-1,0 0 0,-1 0 1,1-1-1,-1-1 0,-8 35 1,12-60-25,0 0 1,0-1 0,-1 1-1,1-1 1,0 1-1,0 0 1,0-1 0,0 1-1,0-1 1,-1 0-1,1 1 1,0-1 0,0 1-1,-1-1 1,1 0-1,0 0 1,0 1 0,0-1-1,-1 0 1,1-3-44,-1-3 25,1-1 0,-1 0 0,1-15 0,-1-10 3,1 30 19,0-9-4,0 9 5,0 2 0,0 0 0,0-1 0,0 1 0,0-2 0,0 2 0,0 0-1,0 0 1,0 0 0,0 0 0,1-1 0,-1 1 0,0 0 0,0-1 0,0 1-1,0 0 1,0 0 0,0-1 0,0 1 0,0 0 0,0 0 0,0 0 0,1-1-1,-1 1 1,0 0 0,0 0 0,0 0 53,0 0 43,2 2 184,5 6-128,12 6 0,-17-11-148,0-3-1,1 0 1,0 0 0,-1 0 0,0-4 0,4 0-1,2-1 2,19-9-142,-21 11-159,0-6 130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128 133 5681,'-1'-4'586,"1"2"-334,0 1 1,0-1 0,0 0-1,0 1 1,-1-1-1,1 1 1,-1-1 0,0 0-1,1 1 1,0-1 0,-1 1-1,0 0 1,0-2-1,1 3-199,0 0 0,-1-1 0,1 1-1,0 0 1,0 0 0,0 0-1,0 0 1,0 0 0,0 0 0,-1 0-1,1 0 1,0 0 0,0 0-1,0 0 1,0 0 0,0 0-1,-1 0 1,1 0 0,0 0 0,0 0-1,0 0 1,0 0 0,0 0-1,0 0 1,0 0 0,0 0 0,0 0-1,0 0 1,0 0 0,-1 0-1,1 0 1,0 0 0,0 0 0,0 0-1,0 0 1,0 0 0,0 1-1,-1-1 1,1 0 0,0 0-1,0 0 1,0 0 0,0 0 0,0 0-1,0 1 1,0-1 0,0 0-1,0 0 1,0 0 0,0 0 0,0 1-1,-1 6 553,1 9-166,2 27-1,0-7-354,-2-28-72,3 67 84,-6 104 1,2-161-451,0 31 0,2-40-534,-1-8 849,0-1-1,0 0 1,0 0 0,0 0-1,0 0 1,0 0-1,0 0 1,0 0 0,0 0-1,0 1 1,0-1 0,0 0-1,0 0 1,0 0 0,0 0-1,0 0 1,0 0-1,0 0 1,1 0 0,-1 0-1,0 0 1,0 0 0,0 0-1,0 1 1,0-1 0,0 0-1,0 0 1,0 0-1,0 0 1,1 0 0,-1 0-1,0 0 1,0 0 0,0 0-1,0 0 1,0 0-1,0 0 1,0 0 0,0 0-1,1 0 1,-1 0 0,0 0-1,0 0 1,0 0 0,0 0-1,0-1 1,0 1-1,0 0 1,0 0 0,0 0-1,0 0 1,0 0 0,0 0-1,0 0 1,0 0-1,0 0 1,0 0 0,0 0-1,0 0 1,0-1 0,0 1-1,0 0 1,0 0 0,0 0-1,0 0 1,1-2-752</inkml:trace>
  <inkml:trace contextRef="#ctx0" brushRef="#br0" timeOffset="1">127 7 2288,'0'0'165,"0"0"-1,-1 0 0,1 0 0,0-1 0,-1 1 0,1 0 0,0 0 0,-1 0 0,1 0 1,0 0-1,0 0 0,0 0 0,0-1 0,0 1 0,-1 0 0,1 0 0,0 0 0,-1-1 0,1 1 1,0 0-1,-1-1 0,1 1 82,0 0 0,0-1 0,0 1 0,0 0 1,0 0-1,0 0 0,0-1 0,-1 1 0,1 0 0,0 0 1,0 0-1,-1 0 0,1-1 0,0 1 0,0 0 0,-1 0 1,1 0-1,0 0 0,0 0 0,0 0 0,-1 0 0,1 0-189,0 1 0,-1-1-1,1 0 1,0 0 0,0 1-1,0-1 1,-1 0 0,1 1-1,0-1 1,0 0 0,0 1-1,0-1 1,0 0 0,0 1-1,0-1 1,0 0 0,0 1-1,0-1 1,0 0 0,0 1-1,0 2 152,-12 65 835,10-59-906,-1 0-1,0 0 1,0-1 0,-1 0 0,0 0 0,0-1-1,-7 12 1,7-13-111,0 0 0,0 0 0,1 0 0,1 0 0,-1 1 0,0 1 0,0-1 0,-2 10 0,4-10-24,-2 7-230,4-14 137,-1 0 1,0 2-1,0-2 1,0 2-1,0-2 1,1 0-1,-1 1 1,0-1 0,0 1-1,1-1 1,-1 0-1,0 1 1,0-1-1,0 0 1,0 1-1,1-1 1,-1 0-1,0 0 1,1 1-1,-1-1 1,1 0 0,-1 0-1,8 5-698</inkml:trace>
  <inkml:trace contextRef="#ctx0" brushRef="#br0" timeOffset="2">11 574 5689,'-9'6'2585,"9"0"-1113,-1 0-24,5-4-159,2 5-81,9-2-160,4-5-88,2-4-239,4-1-145,-1-8-272,2 1-96,2 2-120,1-1-16,-5 1-192,-2 1-240,-6 6-729,3-1-695,8 8 1080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44 200 4441,'-21'-5'2263,"16"6"-253,5-1-1975,0 0 0,0 0 0,0 0 0,0 1-1,0-1 1,0 0 0,0 0 0,0 0 0,0 0 0,0 0 0,-1 0 0,1 0 0,0 2-1,0-2 1,0 0 0,0 0 0,0 0 0,0 0 0,0 0 0,0 0 0,0 1 0,0-1-1,0 0 1,0 0 0,0 0 0,0 0 0,0 0 0,0 1 0,0-1 0,0 0 0,0 0-1,0 0 1,0 0 0,0 0 0,3 7 1263,-3-7-1271,0 1 29,0-1 0,0 0 0,1 1 0,-1-1 0,0 0 0,0 0 0,0 1 0,0-1 0,0 0 0,1 0 0,-1 0 0,0 0 0,0 1 0,0-1 0,1 0 0,-1 0 0,0 0 0,0 0 0,0 0 0,0 0 0,1 0 0,-1 0 0,0-1 0,0 1 0,1 0 0,-1 0 4,0-1-1,0 1 1,1-1 0,-1 1-1,0-1 1,0 0-1,1 1 1,-1-1-1,0 0 1,0 1-1,0-2 1,0 2-1,1-2 1,0-4 114,-1 0 1,1 0-1,0-8 1,-1 9-9,3-22 59,-1 3 0,1 0 0,8-43 0,-11 65-217,0 0 1,1 1-1,0-1 0,-1 1 1,0-1-1,1 2 0,0-3 1,2-5 77,0 19 74,8 65-126,-11-67-27,1 0 1,0 0 0,-1-1-1,0 2 1,0-2-1,0 2 1,0 14 0,-2 1 20,-4 31 1,-17 98 82,10-75-71,10-60-26,-6 24-1,1-3-7,7-36-9,1 0-1,-1-1 1,0 2-1,0-2 0,0-1 1,-1 6-1,2-9-1,0 0-1,-1 0 0,1 1 1,0-1-1,0 0 1,0 0-1,-1 0 1,1 0-1,0 1 1,0-1-1,0 0 1,0 1-1,0-3 1,0-2-3,0 1 0,1-2 0,-1 2 1,1 0-1,-1-1 0,2-5 0,-1-3-1,4-18-7,0-9 7,-5 36 10,1 0 0,-1 0 0,0 1 0,0 0 0,0-1 1,0-1-1,0 3 0,0-2 0,-1-4 0,-1-3 36,1 10-10,2 7-1,1 2-15,-2-4-4,1 0 0,-1-1 0,1 1 0,1 4 0,-1-5-3,-1-1 6,1-1-1,-1 1 1,1 0 0,-1 0-1,1 0 1,-1 0 0,1-1 0,0 0-1,-1 1 1,1-2 0,0 2 0,-1-1-1,1 0 1,0 0 0,-1 0 0,1 0-1,2 0 1,7 2 35,1-1 0,16-2 0,-16-1-104,0 1 0,13 5-1,-20-3-310,1 1 0,5 5 0,-9-7 237,6 4-316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305 103 2817,'-1'0'320,"0"0"0,0 1 0,0-1 0,1 0 0,-1 1 0,0-1 0,1 1 0,-1-1 1,0 1-1,1 0 0,-1-1 0,0 1 0,0 1 0,-5 4 2912,3-9-176,4 3 1815,13 7-4649,0-1-1,0 1 0,0 1 1,-1 1-1,22 19 1,81 51 598,-72-50-630,61 28 76,-6-4-125,-89-47-132,131 74 78,31 12 4,-42-20-10,-89-50-27,47 37-1,9 3 4,-6-6-24,36 21 0,-101-65-19,40 14 1,-41-17 2,0 1-1,26 15 0,29 25 28,22 12-8,-67-41-28,38 16 7,-51-28-12,22 10 5,30 12 0,-45-20-8,8 3 0,-19-7 1,0 0 1,0 1 0,21 13-1,-34-17-1,-1-2 1,1 1-1,0-1 0,0 1 0,0-2 0,0 1 0,0 1 0,0-3 0,0 1 1,10 0-1,-11 0-1,1-1 0,-2 1 0,2 0 0,-1 0 0,0 0 0,8 4-1,6 1 2,6 2 0,-15-4 0,17 4 0,-20-7-1,3 1-12,-8-2-9,-5-3-16,2 3 33,1 0-1,0 0 1,-1 0-1,1 0 0,0 0 1,-1 0-1,1 0 1,0 0-1,-1 0 0,1 1 1,0-1-1,-3 1 1,2 0-3,-54 15-8,52-15 13,0-1 0,0 0 0,0 1 0,0-1 0,-1-1 0,1 1 0,0-1 0,1 0 0,-1 0-1,0 0 1,0 0 0,0 0 0,0-1 0,-5-3 0,3 1 1,0 3-1,0-2 1,-8-2-1,10 5 2,0-1 0,-1 1 0,1 0 0,-6 0-1,5 1 3,1-1-1,-1 0 0,1 0 0,-9-2 0,9 1 1,-19-4 19,16 6-2,7 0-18,0-1 1,0 0 0,0 1 0,0-1 0,0 0-1,0 1 1,0-1 0,0 0 0,0 0 0,1 1 0,-1-1-1,0 0 1,0 1 0,0-1 0,0 0 0,0 0 0,1 1-1,-1-1 1,0 0 0,0 0 0,0 1 0,1-1 0,-1 0-1,0 0 1,1 1 0,0 0-1,0-1 0,0 1 1,0 1-1,0-1 0,1-1 0,-1 1 1,0 0-1,0-1 0,1 0 0,-1 1 1,0-1-1,2 0 0,3 2 0,12 5-1,-2-1 0,1 0-1,0 0 1,0-1-1,27 2 1,-38-6-2,0-1 1,0 0 0,0 0 0,0-1-1,8-1 1,-13 1 1,1 1 0,0-1 0,0 1 0,0-1 0,-1 0 1,1 0-1,0 0 0,-1 0 0,1 0 0,-1 0 0,0 0 0,1-1 0,-1 1 0,0 0 1,1-2-1,-1 2 0,0-1 0,0 1 0,0-1 0,0 0 0,0-2 0,0 3 0,-1 0 1,0 0-1,1 0 0,-1 0 0,0 0 0,0-1 0,0 2 0,0-1 1,0 0-1,0-1 0,0 0 0,0 1 0,0 0 0,0 0 0,-1 0 0,0-2 1,-25-50-26,6 19-27,19 26-103,-5-4-209,0 2 1,-1-1-1,0 2 0,-10-12 1,10 14-27,-3-6-908,-2 2-1,-22-18 1,-4 1 164</inkml:trace>
  <inkml:trace contextRef="#ctx0" brushRef="#br0" timeOffset="1">180 157 3273,'-1'1'179,"1"-1"0,-1 0 0,1 0 0,-1 0 0,1 0 0,0 2 0,-1-2 0,1 1 0,-1-1 0,1 1 0,0-1 0,-1 1 0,1-1 0,0 1 0,0 0 0,-1-1 0,1 1 0,0-1 0,0 1 0,0 0 0,0-1 0,0 1 0,0-1 0,0 1 0,0 1 0,0-2 0,0 1 0,0-1 0,0 1 0,1 0 0,0 2 332,0 1 0,1-1 0,0 0 0,2 4 0,4 7 71,-3-2-43,-2-2-238,1-1-1,0 0 1,1 1 0,0-2 0,0 1-1,0 1 1,1-4 0,9 11 0,-10-11-142,8 8 157,-12-12-285,0-2-1,-1 1 0,1-1 1,0 1-1,-1-1 1,1 1-1,0-1 1,-1 1-1,1-1 1,0 1-1,0-1 0,0 0 1,-1 0-1,3 1 1,-7-19 172,3 13-172,0-3 15,-1 1 0,0 0-1,-1 1 1,1-2-1,-1 0 1,0 3-1,-1-3 1,-5-5 0,-5-8 364,-20-19 0,3 3 269,2-5 321,23 32-633,6 10-356,0 0-1,0-1 1,0 1-1,0 0 1,0 0 0,0 0-1,0 0 1,0-2-1,0 2 1,0 0-1,0 0 1,0 0-1,0 0 1,1 0-1,-1-1 1,0 1-1,0 0 1,0 0-1,0 0 1,0 0 0,0 0-1,0 0 1,0-1-1,0 1 1,0 0-1,1 0 1,-1 0-1,0 0 1,0 0-1,0 0 1,0 0-1,2-1 39,-1 1 0,0 0-1,1 0 1,-1 0-1,0 0 1,0 0-1,1 0 1,1 1 0,2-1-14,38 4 391,-35-6-399,-1 2 0,0-1 0,1 0 0,-1 0 0,0-1 0,0 0 0,11-5 0,-7 3-14,49-21 39,-45 19-53,51-14 77,-54 17-94,-1 1 0,0 1 0,1 0 0,13 0 0,-23 2-82,0-1 1,0 0-1,0 0 0,-1 0 1,1 0-1,0-1 1,0 1-1,0 0 0,0-2 1,0 0-1,-1 2 1,4-1-1,7-8-383</inkml:trace>
  <inkml:trace contextRef="#ctx0" brushRef="#br0" timeOffset="2">118 338 4209,'-53'-25'2472,"53"25"-2341,-1-1-1,1 1 0,0 0 0,-1-1 1,1 1-1,-1 0 0,1 0 0,-1 0 1,1 0-1,-1-1 0,1 1 0,-1 0 1,1 0-1,-1 0 0,1 0 0,-1 0 1,1 0-1,-1 0 0,1 0 0,-1 0 0,1 0 1,-1 1-1,2 2 2137,-1-3-1143,0 0-181,0 0-160,1 0-78,9 3-351,-1 0 0,0 0 0,0 0-1,0 2 1,0 0 0,7 5 0,-5-4-209,3 2 5,-9-5-73,0 0-1,0 0 1,0 0 0,0 0 0,0 1-1,8 9 1,82 72 422,-42-41-357,-23-20-82,35 19 0,12 10-2,12 12-1,-63-41-19,46 49 0,-66-66-34,32 35 22,2-2 0,1-2-1,57 42 1,-54-45 9,55 54 1,62 61 402,-97-83-291,18 18-59,14 4-37,-22-30-13,-31-25-7,214 155 97,-240-177-123,-1 2-1,21 22 1,18 14 0,-44-42-4,68 59 12,-28-27-9,-37-29-3,1 0 1,23 24-1,5 7 2,-9-10 1,-31-29-2,1 0-1,0 0 1,0 1-1,3 1 1,-5-4-2,0 0 0,1 0 0,-1 0 0,0 1 0,0-1-1,-1 0 1,1 1 0,0-1 0,0 1 0,-1 0 0,1 0 0,-1 1 0,1-1 0,-1 0 0,0 1 0,0-2 0,1 4 0,-2-5-1,0 1-1,0-1 1,0 0 0,0 1 0,0-1-1,0 1 1,0-1 0,0 0 0,-1 1 0,1-1-1,0 1 1,0-1 0,0 0 0,-1 1-1,1-1 1,0 0 0,0 1 0,-1-1-1,1 0 1,0 1 0,-1-1 0,1 0 0,0 0-1,-1 0 1,1 1 0,0-1 0,-1 0-1,1 0 1,-1 0 0,1 0 0,0 1-1,-1-1 1,1 0 0,-1 0 0,1 0 0,-1 0-1,-22 5-23,16-5 12,-1 0 9,1 1-1,-1-1 1,0 0 0,0 0-1,0-1 1,1 1 0,-1-4 0,-8 0-1,-3-2 5,1-1-1,-18-12 1,22 13 8,14 6-8,0 0 1,0 0 0,0 0-1,0 0 1,0 0 0,0 0-1,0 0 1,0 0 0,0 0-1,0 0 1,0 0 0,0 0-1,0 0 1,0 0 0,0 0-1,0 0 1,0 0 0,0 0-1,0 0 1,0 0 0,0 0-1,0 0 1,0 0 0,0 0-1,0 0 1,0 0 0,0 0-1,0 0 1,0 0 0,0 0-1,0 0 1,0-1 0,0 1-1,0 0 1,0 0 0,0 0-1,0 0 1,0 0 0,0 0-1,0 0 1,0 0 0,0 0-1,0 0 1,0 0-1,0 0 1,0 0 0,0 0-1,7 1 11,13 4-7,6 3 4,25 11-1,-40-14-6,1-1-1,0 1 1,22 3-1,-30-8 0,1 1-1,-1-1 1,1 0-1,-1 0 1,1 0-1,-1-1 0,1 1 1,-1-1-1,1 0 1,-1-1-1,0 1 1,1-1-1,6-4 1,-10 5 0,1 0 0,-1 0 0,0 1 0,1-1 0,-1 0 1,0 0-1,0-1 0,0 1 0,0 0 0,0 0 0,0 0 0,0-1 1,0 1-1,-1 0 0,1-1 0,-1 1 0,1-1 0,-1 1 0,1-1 0,-1 0 1,0 0-1,1 1 0,-1-1 0,0 0 0,0 1 0,0-1 0,0 1 1,-1-1-1,1 1 0,-1-3 0,-1-4 0,-1 2 0,0-1 0,0 1 0,-1-1-1,-6-8 1,3 5-5,-11-21-92,-1 3-1,-41-49 0,47 63-1345,-17-27 0,26 34 1055,-10-11-437</inkml:trace>
  <inkml:trace contextRef="#ctx0" brushRef="#br0" timeOffset="3">78 387 2401,'-3'-1'1089,"-1"0"1,0-1 0,1-1 0,-1 2 0,1-1 0,0 0 0,-6-5 0,8 6-661,1 3 3409,3 10-3764,1-1 0,1-1-1,0 1 1,0-2-1,1 1 1,0 0 0,0-1-1,1-1 1,10 11-1,-2-3 43,-11-14-79,-1 1 0,0 0 0,0-1 0,0 1 0,0 0 1,-1 2-1,1-3 0,-1 2 0,3 6 0,-15-41 159,8 24-184,-2-4 27,-1 2-1,0-1 1,0 0-1,0 1 1,-13-16-1,8 13 283,-1 2 0,-1 1 0,1-1-1,-26-14 1,36 23-247,-1 0 0,0 0 0,1 0 0,-1-1 0,1 1 0,-1 0 0,1 0 0,0-1 0,0 1 0,-3-4 0,4 5-60,0 0-1,0 0 1,0 0 0,0-1-1,0 1 1,0 0 0,0 0-1,0 0 1,0-1 0,0 1 0,0 0-1,0 0 1,0 0 0,0-1-1,0 1 1,0 0 0,0 0 0,0 0-1,0-1 1,0 1 0,0 0-1,0 0 1,0 0 0,0 0-1,0-1 1,0 1 0,0 0 0,0 0-1,1 0 1,-1 0 0,0-1-1,8-4 222,12 2-55,-19 3-169,12-2 109,20-5-1,1-1-14,-31 8-96,113-18 205,-94 16-335,0 0 0,-1-1 0,33-11 0,-45 10-251,-8 3 516,0 0-1,1 1 0,0-1 1,0 0-1,-1 1 1,1-1-1,3 0 1,10 4 375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204 90 3817,'-76'-67'1887,"75"66"-1650,-1-1 0,1 1 0,-1 0 0,1 0-1,-1 0 1,1-1 0,-1 0 0,0 2 0,0-1 0,-3-1 0,3-2 1627,5 4 4000,6 2-4698,-4 0-1184,0 0 1,0 1-1,5 5 0,74 56 721,-55-43-464,10 7 53,59 53 1,-67-54-121,1 1 0,53 32 0,-12-11-55,37 25 53,-79-56-52,46 36 0,22 29 114,-78-65-192,-7-8 0,2 1 0,31 16 0,-26-16-15,8 5 11,-14-10-2,22 15 0,92 71 142,-124-89-169,14 9 31,0 1 0,19 17 1,1 8 43,7 6 76,90 67 0,108 73-5,-168-130-98,9 7-6,-8-1-9,-9-10-9,66 41 74,-92-61-76,-30-21-18,0 0-1,0-2 1,15 7 0,-6-5 15,-1 0 0,26 17 0,-23-12-11,30 12-1,-34-15-7,0-2 1,0 2-1,18 14 0,12 9-25,-53-37 8,-1 1-1,1 0 0,0 0 1,0 0-1,-1 0 0,-6-1 1,-38-7-26,30 6 34,1 0 0,-18-7 0,28 8 7,1 0 1,-1 1-1,0-2 0,0 3 0,0 0 0,-9-1 0,9 1 1,0 1 3,7 0-9,1 0 1,0 0-1,0 0 0,0 0 0,0 0 0,0 0 1,0 0-1,0 0 0,-1 1 0,1-1 1,0 0-1,0 0 0,0 0 0,0 0 1,0 0-1,0 0 0,0 0 0,0 0 0,-1 0 1,1 0-1,0 0 0,0 0 0,0 1 1,0-1-1,0 0 0,0 0 0,0 0 0,0 0 1,0 0-1,0 0 0,0 0 0,0 1 1,0-1-1,0 0 0,0 0 0,0 0 1,0 0-1,0 0 0,0 1 0,0 0 1,1 2-1,-1-2 1,1 1 0,0-1-1,0 0 1,-1 1-1,1-1 1,0 0-1,0 2 1,0-3-1,0 1 1,1 0 0,-1 0-1,0 0 1,2 1-1,-1 0 1,5 2-1,0 2 0,0-3 0,0 1-1,0-1 1,1 0 0,14 4 0,-7-3-1,-6 0 0,-2-1 0,2-1 0,0 0 0,0 0-1,0-1 1,0-1 0,9 0 0,1 0-12,-16 0 10,0 0 0,-1 0 0,1-1 1,0 1-1,0 0 0,-1-1 0,1 0 0,0 1 1,-1-1-1,1 0 0,0 0 0,-1-1 1,3 0-1,-4 0 2,0 0 0,0 1-1,0 0 1,-1 0 0,1 0 0,0 0-1,-1 0 1,1 0 0,-1-1 0,1 1 0,-1 0-1,1 0 1,-1-1 0,0 1 0,0 0 0,0 0-1,0-1 1,0 2 0,0-2 0,0 1 0,0-1-1,-1-1 1,0-6-9,-1 1 0,-4-12 1,-1 4-191,0-1 1,-1 1-1,-1 1 1,-1-1 0,-16-19-1,11 14-340,-89-114-5260,76 100 4767</inkml:trace>
  <inkml:trace contextRef="#ctx0" brushRef="#br0" timeOffset="1">140 28 4801,'-80'12'2679,"78"-12"-2514,0 1-1,1-1 1,-1 0-1,1 1 0,-1-1 1,1 1-1,-1 1 1,1-2-1,0 1 1,-1 0-1,1 0 0,0 0 1,-1 0-1,0 2 1,1-3-59,1 1 1,-1 0-1,1 0 1,0-1-1,-1 1 1,1 0-1,0-1 1,0 2-1,0-1 1,0 0-1,0-1 1,0 1-1,0 0 1,0 1-1,0 5 383,0-7-420,0 1-1,0 1 1,0-1-1,0 0 1,0 1 0,1-1-1,-1 1 1,0-1-1,1 0 1,-1 0-1,1 1 1,0-1-1,-1 0 1,1 0-1,0 0 1,0 1 0,0 0-1,3 2 9,0 0 1,0-1-1,6 4 0,6 5 139,-10-4-91,0-1-1,8 12 0,-2-3 206,-9-13-108,-4-8-29,-7-10 94,5 9-191,-3-3 116,0 0 0,0 0 0,-14-14 0,10 10 103,0 1 0,1-2 1,-13-23-1,13 20 5,8 16-274,1 1-29,-1-1 0,1 1 0,0-1 0,0 1 0,0-1 0,-1 1 0,1 0 0,0-1 0,-1 1 0,1 0-1,-1-1 1,1 1 0,0 0 0,-1-1 0,1 1 0,-1 0 0,1 0 0,0-1 0,-1 1 0,0 0 0,1 0 122,-1-1 5,4 1-3,44 5-80,-19-2-33,33 0-1,-57-3-23,90 2 182,-74 1-114,-1-1-1,34 9 0,-40-8-28,23 4-1,-20-2 22,-13-4-232,-1 0-1,0-1 1,0 1-1,1-1 0,-1 1 1,1-1-1,-1 0 0,3 0 1,7-3-392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85 158 152,'9'-16'10626,"13"-7"-7612,29-20-3699,-44 37 1596,15-21-449,-21 25-419,1 0 1,-1-1-1,1 1 0,-1 0 1,1 0-1,0 0 1,-1 1-1,1-1 0,0 0 1,1 1-1,-1-2 1,0 2-1,0 0 0,0-1 1,2 1-44,39-12 1026,-34 40-668,-5 3-120,-3-26-224,0 0-1,-1-1 1,1 0-1,-1 1 1,1-1-1,-1 0 1,-1 1-1,1-1 1,0 1-1,-1 0-13,0 7 40,0-1-1,0 1 0,1-1 0,0 2 1,2 8-40,0 17 65,-1-21 99,-1-2-1,-1 0 1,0 2 0,-1-2 0,-1 0 0,0 1 0,-1-2 0,-1 2 0,0-2 0,0 1 0,-2-1 0,2 0 0,-3-1 0,1 0-1,-4 4-163,-8 14 327,15-23-280,0-1 0,0 0 0,-1 0 0,0 0 0,0 1 0,-3 1-47,-73 71 325,61-63-321,16-12 5,0 0 1,0-1-1,0 1 1,0-1 0,-1 0-1,1-1 1,-1 1-1,0-1 1,-4 1-10,9-3-4,-1 0 0,1 0 0,-1 0 0,1 0 0,-1 0 0,1 0 0,0 0 0,-1 0 0,1-1 0,-1 1 0,1 0 0,-1 0 0,1-1 0,-1 1 0,1 0 0,0 0 0,-1-1 0,1 1 0,-1 0 0,1-1 0,0 1 0,-1-1 0,1 1 0,0 0 0,0-1 0,-1 1 0,1-1 0,0 1 0,0-1 0,0 1 0,0-1 0,0 1 0,-1-1 0,1 1 0,0-1 4,-5-33-237,9-36-324,-3 62 508,1 0-1,1 0 1,0 0 0,0 1 0,0 0-1,1 0 1,0 0 0,0-1 0,4-3 53,-6 8-10,1 0 1,0 1 0,0-1 0,0 1 0,0-1 0,0 1 0,1 0 0,-1 0 0,1-1 0,-1 2 0,1-1 0,-1 1 0,1 0 0,0 0 0,0 0 0,0 1 0,0-1 0,-1 1 0,4 0 9,18 1 223,1 2 1,-1 0-1,0 3 0,0 0 0,-1 1 1,0 0-1,7 5-223,-17-8-99,0 0 0,0-2 0,1 0 0,-1-1 1,0-1-1,1 0 0,4-1 99,12 0-1632,-30 1 1438,1 0-1,-1 0 0,0 0 0,0 0 0,0 0 1,0 0-1,0 0 0,1-1 0,-1 1 0,0 0 1,0-1-1,0 1 0,0-1 0,0 1 0,0-1 1,0 1-1,0-1 0,0-1 0,0 2 0,0-1 1,0 0-1,-1 0 0,1 0 0,0 0 0,-1 0 1,1 0-1,0 0 0,-1 0 195,4-33-9224,-5 25 7211,1 7 770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13 408,'1'1'310,"0"2"1,1-1-1,-1-2 1,0 3-1,0-1 1,1-1-1,-1 0 1,1 1-1,-1-1 0,1 0 1,-1 1-1,1-2 1,0 1-1,-1 1 1,1-2-1,0 1 1,-1-1-1,1 0 0,0 1 1,0-1-1,0 0-310,89 8 6326,17-4-6326,-86-4 595,339 1 6915,-3 15-3371,-199-18-2567,-83-1-2406,-77 3 525,1 0-83,-8-2-1417,-7-2-6047,-14-45-5971,28 44 12549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133 66 5017,'-1'0'626,"0"-1"0,0 0 1,1 1-1,-1-1 0,0 1 0,0-1 0,0 1 0,0 0 1,0-1-1,0 1 0,-1 0 0,0-1-579,1 1-1,0 0 1,-1 0 0,1 0-1,-1 0 1,1 0-1,0 0 1,-1 0 0,1 0-1,-1 1 1,1-1-1,0 1 1,-1-1 0,1 1-1,0-1 1,0 1-1,-1 0 1,1-1 0,0 1-1,0 0 1,0 1-1,0-1 1,-2 2 0,-10 22 198,3-11-159,5-7-34,0 2 0,0-2 0,1 0 0,0 2 0,0-1 0,1 0 1,-4 14-1,-2 18 98,2 1 0,2 0 1,-1 65-1,6-94-101,1-2 0,1 2-1,0-2 1,0 1 0,1 0 0,8 19 0,-9-25-11,0 0 0,1-1 0,0 1 0,0-1 0,0 1 0,0-2 0,5 6 0,-6-8-10,1 1 0,-1 1-1,1-1 1,-1-1-1,1 1 1,0-1-1,-1 0 1,1 0 0,0 0-1,0 0 1,0 0-1,0-1 1,3 1-1,-3-1-5,0 0-1,1 0 0,-1-1 1,0 1-1,0-1 0,0 0 1,0 0-1,0 0 0,0 0 1,-1 0-1,1-1 0,0 1 1,-1-1-1,5-4 0,1 1 18,3-3 38,0-2 1,0 1-1,-1 0 0,0-2 0,-1 1 0,0-1 1,-1-1-1,0 0 0,0 0 0,5-14 1,-2 4 121,-2-1-1,-1-1 1,0 0 0,-2 0 0,5-26 0,-8 30-60,-1 2 1,-1-2-1,0 1 0,-4-38 0,2 50-90,-1-1-1,0 0 1,0 0-1,0 1 1,-1 0-1,-5-10 1,6 13-11,-1 0 1,1 0-1,-1 0 1,0 0-1,0 1 1,0 0-1,-1-1 1,1 2-1,-1-1 1,0 0-1,-6-4 1,6 5-1,-1 1 0,0-1 0,0 1 0,1 0 0,-1 0 1,0 0-1,0 1 0,0-1 0,0 1 0,0 1 0,0-1 0,0 1 0,0 0 0,0 0 1,0 0-1,-6 3 0,-9 5 37,2-1 0,-30 19 0,32-18-71,11-6-8,0 1 1,-1-1-1,-7 8 0,12-10-23,0 0 1,0 0 0,0 1 0,0-1-1,0 1 1,0-1 0,0 0 0,0 2-1,0-1 1,1-1 0,-1 1 0,1-1 0,-1 1-1,1 0 1,0 0 0,-1-1 0,1 3-1,0-3-35,0 0-1,0-1 0,0 1 1,0 0-1,1 0 0,-1 0 1,0-1-1,0 1 0,0 0 1,1 0-1,-1-1 0,1 2 1,-1-1-1,0-1 0,1 1 0,-1 0 1,1-1-1,-1 1 0,1-1 1,0 1-1,-1-1 0,1 1 1,-1-1-1,1 1 0,0-1 1,0 0-1,-1 1 0,1-1 1,0 0-1,0 1 0,-1-1 1,2 0-1,18-1-657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111 64 4009,'-5'4'5662,"-5"1"-4265,1 0-1115,-8 11 16,11-7-243,2-6-33,1 0-1,0 0 0,1 0 0,-1 1 0,1 0 1,-1-1-1,1 1 0,0 0 0,0 0 0,1 1 0,-1-1 1,1 0-1,-2 8 0,0 10 77,1-1 0,1 1 0,1 0 1,0 0-1,2-1 0,0 1 0,10 40 0,-10-56-66,0-1-1,0 0 0,1 0 1,-1 0-1,1 0 0,3 4 1,-4-7-25,-1 1 0,1-2 0,-1 1 1,1 0-1,0-1 0,0 1 0,0-1 1,-1 0-1,1 0 0,0 0 1,1 0-1,-1 0 0,0 0 0,0 0 1,0 0-1,3 0 0,1-1-4,0-1-1,0 1 0,-1-1 1,1 0-1,0 0 0,-1 0 1,1-1-1,6-3 0,-6 1 6,0-1-1,0 1 0,-1-1 0,0 0 0,0 0 0,0 0 0,6-11 0,-3 6 12,-1 1 100,-1-1 0,1 0 0,-2-1 0,0 1 0,0-1-1,0-1 1,-1 1 0,-1 0 0,0 0 0,-1-2 0,0 2-1,-1-1 1,0 0 0,0 0 0,-1 0 0,-1 0 0,0 0-1,-1 0 1,-4-14 0,5 19-27,-2-4 142,0-1 1,0 1 0,-1 0-1,-8-17 1,10 25-175,0 0 0,-1-1 0,1 1-1,-1 0 1,1 1 0,-1-1 0,0 0 0,0 1 0,-1-2 0,1 2 0,0 0 0,-1 0 0,1 1 0,-1-1-1,1 1 1,-1-1 0,-5 0 0,0 1-2,1-1 0,-1 1-1,0 1 1,0 0 0,0 0 0,0 1-1,1 0 1,-1 0 0,0 1 0,1 1 0,-1-1-1,1 1 1,0 0 0,0 2 0,-10 5-1,13-8-52,4-1-3,0-1-1,-1 1 1,1 0 0,0 0 0,0-1 0,-1 1 0,1 0 0,0 0 0,0 0 0,0 0 0,0 0-1,0 0 1,0 1 0,0-1 0,-1 2 0,2-2-12,0-1-1,0 0 1,0 0 0,0 0 0,0 0-1,0 0 1,0 0 0,0 1 0,0-1-1,0 0 1,0 0 0,0 0-1,0 0 1,0 0 0,0 1 0,0-1-1,0 0 1,0 0 0,0 0 0,0 0-1,0 0 1,0 0 0,0 1-1,0-1 1,0 0 0,1 0 0,-1 0-1,0 0 1,0 0 0,0 0 0,0 0-1,0 0 1,0 1 0,0-1-1,0 0 1,1 0 0,-1 0 0,0 0-1,8 1-471,17-2-469,-21 0 783,35-3-515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131 356 4921,'-2'-85'2366,"2"83"-2252,0 0 1,0 1-1,0-1 1,0 0-1,0 1 1,0-1 0,0-1-1,0 2 1,0-1-1,0 1 1,0-1-1,0 1 1,2-3-1,-2 2 101,1 0 100,0-2 0,0 2-1,-1-1 1,1 1 0,-1-1 0,1 0 0,0-3 0,-1 4-232,0 1-1,0 0 1,0 0 0,0 0-1,0 1 1,0-1 0,0 0-1,0 0 1,0 0-1,-1 0 1,1 0 0,0-1-1,0 2 1,0 0-1,0-1 1,-1 0 0,1 0-1,0 1 1,0-1-1,-1 0 1,1 0 0,0 2 1,0 0 1,0 1 0,1-1 0,-1 0 0,0 1 0,0-1 0,0 1 0,0-1 0,0 1 0,0 1-1,1 14 113,0-7-138,1-2-7,-2 2-1,1-1 1,-1 0-1,0 16 1,-3 45 56,-5 103-23,6-140-83,-3 5 12,5-36-44,0 1 1,0 0-1,0-1 0,0 2 0,0-1 1,0-1-1,1 1 0,-1 0 1,0-1-1,2 6 0,-2-7-38,0-1 1,0 1-1,1 0 0,-1-1 0,0 1 1,0 0-1,0-1 0,1 1 1,-1-1-1,0 1 0,0-1 0,1 1 1,0-2-1089,-1-8-63,0-14 369</inkml:trace>
  <inkml:trace contextRef="#ctx0" brushRef="#br0" timeOffset="1">149 133 2088,'-3'-79'1411,"2"73"-1016,0 2 0,1-1-1,0 0 1,0-5 0,1 9-249,-1 0 0,0 0 1,0 1-1,1-1 0,-1 0 0,0 0 1,0 0-1,0 1 0,1-2 1,-1 2-1,0-1 0,1 0 0,2-5 571,-3 5-575,0 1 0,0-1-1,0 1 1,0 0 0,0-1 0,0 1-1,0 0 1,1 0 0,-1-1 0,0 1 0,0 0-1,0-1 1,0 1 0,0 0 0,0 0-1,1-1 1,-1 1 0,0 0 0,0 0 0,0 0-1,0 0 1,1 0 0,-1-1 0,0 1-1,-1 13 2678,0 0-3285,-13 72 1037,11-69-454,-1 1 0,-4 21 0,2-16-52,4-11-39,-1-1 0,1 2 0,-2 14-1,4-22-93,-1 3 0,1 0-1,-1-1 1,1-1-1,0 1 1,0 1 0,1 10-1,-1-17 42,0 0 0,0 1 0,0-1-1,0 0 1,0 0 0,0 0 0,0 0 0,0 0 0,0 0-1,0 0 1,0 1 0,0-1 0,0 0 0,0 0 0,0 0-1,0 0 1,0 0 0,0 0 0,0 0 0,0 0 0,0 0-1,1 0 1,-1 1 0,0-1 0,0 0 0,0 0 0,0 0-1,0 0 1,0 0 0,0 0 0,0 0 0,0 0 0,0 0-1,0 0 1,0 0 0,0 0 0,0 0 0,0 0-1,0 0 1,0 0 0,1 0 0,-1 0 0,0 0 0,0 0-1,0 0 1,0 0 0,0 0 0,0 0 0,0-1 0,0 1-1,0 0 1,0 0 0,0 0 0,0 0 0,0 0 0,0 0-1,0 0 1,0 0 0,0 0 0,0 0 0,0-1 0,0 1-1,0 0 1,0 0 0,2-2-399,5-5-327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52 101 2937,'-40'15'1672,"39"-14"-1394,0-1-1,0 1 1,0 0 0,-1-1-1,1 1 1,-1 2 0,2-3-246,0 0 0,0 0 0,-1 0 0,1 0 0,0 0 0,0 1 0,0-1 0,0 0 1,0 0-1,0 0 0,0 0 0,0 0 0,0 0 0,0 0 0,0 1 0,0-1 0,0 0 0,0 0 1,0 0-1,0 0 0,0 0 0,0 0 0,0 1 0,0-1 0,0 0 0,0 0 0,0 0 0,0 0 1,0 0-1,0 0 0,0 1 0,0-1 0,0 0 0,-1 1 1447,1-1-745,0 0-61,0 0-47,0 0-50,0 0-68,0 0-39,0 0-58,0 0-29,1 1-26,0 0-291,-1-1 1,1 1-1,0-1 1,0 0-1,0 1 1,0-1-1,0 0 1,0 0-1,-1 0 1,1 0-1,0 0 1,1-1-1,11-7 556,-2 0-505,-7 5-82,4-1 35,-2-1 1,1 0-1,10-11 1,-12 10-43,-1 1 0,9-5 1,4-6 14,-13 12-30,0 1 0,-2 0 1,1 0-1,1 0 1,-2 1-1,1-1 1,1 1 0,5-2-1,-9 4-13,0 0 0,0 0 0,0 0 0,0 0 0,1 0-1,-1 0 1,3-1 0,-3 1 0,0 0 0,0 0 0,0 0 0,0-1 0,0 1 0,0 0-1,0 0 1,0-1 0,0 1 0,0 0 0,0-1 0,4-3-258,5-4-2629,-8 7 1994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13 408,'1'1'310,"0"2"1,1-1-1,-1-2 1,0 3-1,0-1 1,1-1-1,-1 0 1,1 1-1,-1-1 0,1 0 1,-1 1-1,1-2 1,0 1-1,-1 1 1,1-2-1,0 1 1,-1-1-1,1 0 0,0 1 1,0-1-1,0 0-310,89 8 6326,17-4-6326,-86-4 595,339 1 6915,-3 15-3371,-199-18-2567,-83-1-2406,-77 3 525,1 0-83,-8-2-1417,-7-2-6047,-14-45-5971,28 44 12549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128 65 5017,'-1'0'626,"0"-1"0,0 0 1,1 1-1,0-1 0,-1 1 0,0-1 0,0 1 0,0 0 1,0-1-1,0 1 0,-1 0 0,0-1-579,1 1-1,0 0 1,-1 0 0,1 0-1,-1 0 1,1 0-1,0 0 1,-1 0 0,1 0-1,-1 1 1,1-1-1,0 1 1,-1-1 0,2 1-1,-1-1 1,0 1-1,-1 0 1,1-1 0,0 1-1,0 0 1,0 0-1,0 0 1,-2 2 0,-10 22 198,4-11-159,4-7-34,0 1 0,0 0 0,1-1 0,1 1 0,-1 0 0,1 0 1,-4 14-1,-2 17 98,3 1 0,1 1 1,-1 63-1,6-93-101,1-1 0,1 2-1,0-2 1,0 1 0,1-1 0,7 20 0,-8-25-11,0 0 0,1-1 0,0 0 0,0 0 0,0 1 0,0-2 0,4 7 0,-5-9-10,1 1 0,-1 0-1,1 0 1,-1-1-1,1 1 1,0-1-1,-1 0 1,1 0 0,-1 0-1,1 0 1,0 0-1,0-1 1,3 1-1,-3-1-5,0 0-1,1 0 0,-2-1 1,1 1-1,0-1 0,0 0 1,0 0-1,0 0 0,0 0 1,-1 0-1,1-1 0,0 1 1,-2-1-1,6-3 0,1 0 18,3-4 38,-1 0 1,1 0-1,-2 0 0,1-1 0,-1-1 0,-1 0 1,0 0-1,0-1 0,0 1 0,4-15 1,-1 4 121,-3-1-1,0 0 1,0-1 0,-2 1 0,4-26 0,-7 29-60,-1 2 1,-1-1-1,0 0 0,-4-37 0,2 49-90,-1-1-1,0 1 1,0-1-1,0 1 1,0-1-1,-6-8 1,6 12-11,-1 0 1,1 0-1,-1 1 1,0-1-1,0 1 1,1 0-1,-2-2 1,1 3-1,-1-1 1,0 0-1,-6-3 1,7 4-1,-2 1 0,0-1 0,0 1 0,1 0 0,-1 0 1,1 0-1,-1 1 0,0-1 0,0 1 0,0 1 0,0-1 0,1 1 0,-1 0 0,0 0 1,0 0-1,-6 3 0,-8 4 37,2 0 0,-29 19 0,30-18-71,11-6-8,0 0 1,0 0-1,-8 9 0,12-11-23,0 0 1,0 0 0,0 1 0,0-1-1,0 1 1,0-1 0,0 0 0,0 1-1,0 0 1,1-1 0,-1 1 0,1-1 0,0 1-1,0 0 1,0 0 0,-1-1 0,1 3-1,0-3-35,0 0-1,0-1 0,0 1 1,0 0-1,1 0 0,-1 0 1,0-1-1,0 1 0,0 0 1,0 0-1,0-1 0,1 1 1,-1 0-1,0-1 0,1 1 0,-1 0 1,1-1-1,-1 1 0,1-1 1,0 1-1,-1-1 0,1 1 1,-1-1-1,1 2 0,0-2 1,0 0-1,-1 1 0,1-1 1,0 0-1,0 1 0,-1-1 1,2 0-1,17-1-657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2 508,'-1'2'335,"0"-1"1,-1 0-1,1 0 1,0 1-1,0 0 1,0 0-1,0-2 0,1 2 1,-1 0-1,0 0 1,1-1-1,-1 1 0,1 0 1,-1 0-1,1-1 1,0 2-1,-1-1 1,1 0-1,0-1 0,0 2-335,0-2 162,0 0 0,0 1 0,0-2 0,0 1 0,0 0 0,0 1 0,1-1 0,-1 0 0,0 0 0,1-1 0,-1 1 0,0 0 0,1 1 0,-1-1 0,1 0 0,-1 0 0,1 0 0,-1-1 0,1 0 0,0 1 0,-1 0 0,1 0 0,0 0 0,0-1 1,-1 1-1,1 0 0,0-1 0,0 1 0,0-1 0,0 0 0,-1 0 0,1 0 0,0 1 0,0-1 0,0 0 0,0 0 0,0 0 0,1 0-162,89 4 5861,-32-2-250,45-3-5611,553-20 7922,-624 27-7922,-27-5 0,-5 3 0,-1 1 0,0 1 0,0-6 0,0 0 0,1 0 0,-1 0 0,0 0 0,0 0 0,0 0 0,0 1 0,0-1 0,1 0 0,-1 1 0,0-1 0,0 0 0,0 0 0,0 1 0,0-1 0,0 0 0,0 1 0,0-1 0,0 0 0,0 0 0,0 1 0,0-1 0,0 0 0,0 1 0,0-1 0,0 0 0,0 1 0,0-1 0,0 0 0,0 0 0,-1 0 0,1 0 0,0 0 0,0 0 0,0 1 0,0-1 0,0 0 0,0 0 0,-1 0 0,1 1 0,0-1 0,0 0 0,0 0 0,-1 0 0,1 0 0,0 1 0,0-1 0,0 0 0,-1 0 0,1 0 0,0 0 0,0 0 0,0 0 0,-1 0 0,1 0 0,0 0 0,0 0 0,-1 0 0,1 0 0,0 0 0,0 0 0,0 0 0,-1 0 0,1 0 0,0 0 0,0-1 0,-1 1 0,1 0 0,0 0 0,0 0 0,-1-7-2013,11-7-5461,2-5-369,3-15-6233,-15 30 12743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106 67 4009,'-4'4'5662,"-6"1"-4265,1 1-1115,-7 11 16,10-9-243,3-4-33,0-1-1,0 0 0,1 0 0,-1 2 0,1-1 1,-1-1-1,1 1 0,0 1 0,0-1 0,2 0 0,-2 1 1,1-1-1,-2 9 0,0 9 77,1 1 0,1-1 0,1 2 1,0-1-1,2-1 0,0 1 0,9 42 0,-9-59-66,0-1-1,0 0 0,1 1 1,-1-1-1,1 1 0,3 3 1,-5-7-25,0 1 0,1-2 0,-1 1 1,1 0-1,0-1 0,0 1 0,0-1 1,-1 0-1,1 0 0,0 0 1,1 1-1,-1-1 0,-1 0 0,1 0 1,0 0-1,3 0 0,1-1-4,0-1-1,-1 1 0,0-1 1,1 0-1,0 0 0,-2 0 1,2-2-1,6-2 0,-7 1 6,1-1-1,0 1 0,-1-1 0,0-1 0,-1 1 0,1 0 0,6-11 0,-4 5 12,0 1 100,-1-1 0,1 2 0,-3-3 0,1 1 0,0-1-1,0 0 1,-1 1 0,-2-1 0,1 0 0,-1-1 0,0 1-1,-1-1 1,0 2 0,0-2 0,-1 0 0,-1 1 0,0-1-1,-1 0 1,-4-14 0,5 20-27,-1-5 142,-1 0 1,0 0 0,-1 1-1,-7-18 1,9 25-175,0 1 0,-1-1 0,1 1-1,-1-1 1,1 2 0,-1-1 0,0 0 0,0 1 0,0-2 0,0 2 0,0 0 0,-1 0 0,1 1 0,-1-1-1,1 1 1,0-2 0,-6 1 0,0 1-2,2-1 0,-2 1-1,0 1 1,1 0 0,-1 0 0,1 1-1,0 0 1,-1 0 0,1 1 0,0 2 0,-1-2-1,2 1 1,-1 0 0,0 1 0,-9 7-1,12-9-52,4-1-3,0-1-1,-1 2 1,1-1 0,0 0 0,1-1 0,-2 1 0,1 0 0,0 0 0,0 0 0,0 0 0,0 0-1,0 0 1,0 1 0,0-1 0,-1 3 0,2-3-12,0-1-1,0 0 1,0 0 0,0 0 0,0 0-1,0 0 1,0 0 0,0 1 0,0-1-1,0 0 1,0 0 0,0 0-1,0 0 1,0 0 0,0 1 0,0-1-1,0 0 1,0 0 0,0 0 0,0 0-1,0 0 1,0 0 0,0 1-1,0-1 1,0 0 0,1 0 0,-1 0-1,0 0 1,0 0 0,0 0 0,0 0-1,0 0 1,0 1 0,0-1-1,0 0 1,1 0 0,-1 0 0,0 0-1,8 1-471,16-2-469,-21 0 783,35-3-515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111 350 4921,'0'-83'2366,"0"81"-2252,0-1 1,0 2-1,0-1 1,0 0-1,0 1 1,0-1 0,0 0-1,0 1 1,0-1-1,0 1 1,0-1-1,0 1 1,0-3-1,0 2 101,0 0 100,1-1 0,-1 0-1,0 0 1,0 1 0,0-1 0,0 0 0,1-3 0,-1 4-232,0 2-1,0-1 1,0 0 0,0 0-1,0 1 1,0-1 0,0 0-1,0 0 1,0 0-1,-1 0 1,1 0 0,0 0-1,0 1 1,0-2-1,0 1 1,0 0 0,0 0-1,0 1 1,0-1-1,0 0 1,0 0 0,0 2 1,0 0 1,0 1 0,0-1 0,0 0 0,0 2 0,0-2 0,0 1 0,0-1 0,0 1 0,0 1-1,0 13 113,1-7-138,-1 0-7,0 0-1,0 1 1,0-1-1,0 15 1,0 45 56,-2 101-23,1-138-83,0 6 12,1-36-44,0 1 1,0 0-1,0-1 0,0 1 0,0 0 1,0-1-1,0 1 0,0 0 1,0-1-1,1 6 0,-1-7-38,0-1 1,0 1-1,0 0 0,0-1 0,0 1 1,0 0-1,0-1 0,0 1 1,0-1-1,0 1 0,0-1 0,1 1 1,-1-2-1089,0-7-63,0-15 369</inkml:trace>
  <inkml:trace contextRef="#ctx0" brushRef="#br0" timeOffset="1">115 131 2088,'-1'-78'1411,"1"73"-1016,0 0 0,0-1-1,0 2 1,0-5 0,0 8-249,0 0 0,0 0 1,0 1-1,0-1 0,0 0 0,1 0 1,-1 0-1,0 1 0,0-1 1,0-1-1,0 0 0,0 2 0,1-5 571,-1 4-575,0 1 0,0-1-1,0 1 1,0 0 0,0-1 0,0 1-1,0 0 1,0 0 0,0-1 0,0 1 0,0 0-1,0-1 1,0 1 0,0 0 0,0 0-1,0-1 1,0 1 0,0 0 0,1 0 0,-1 0-1,0 0 1,0 0 0,0-1 0,0 1-1,0 12 2678,-1 2-3285,-2 70 1037,2-69-454,0 2 0,-1 20 0,0-14-52,2-13-39,-1-1 0,1 3 0,-1 13-1,0-19-93,1 0 0,0 0-1,0 0 1,0-1-1,0 1 1,0 1 0,0 9-1,0-16 42,0 0 0,0 1 0,0-1-1,0 0 1,0 0 0,0 0 0,0 0 0,0 0 0,0 0-1,0 0 1,0 1 0,0-1 0,0 0 0,0 0 0,0 0-1,0 0 1,0 0 0,0 0 0,0 0 0,0 0 0,0 0-1,0 0 1,0 1 0,0-1 0,0 0 0,0 0 0,0 0-1,0 0 1,0 0 0,0 0 0,0 0 0,1 0 0,-1 0-1,0 0 1,0 0 0,0 0 0,0 0 0,0 0-1,0 0 1,0 0 0,0 0 0,0 0 0,0 0 0,0 0-1,0 0 1,0 0 0,0 0 0,0 0 0,0-1 0,0 1-1,0 0 1,0 0 0,0 0 0,0 0 0,0 0 0,0 0-1,0 0 1,0 0 0,0 0 0,0 0 0,0-1 0,0 1-1,0 0 1,0 0 0,0-2-399,2-4-327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27 93 2937,'-20'13'1672,"19"-12"-1394,1-1-1,-1 1 1,0 0 0,1-1-1,-1 1 1,0 2 0,1-3-246,0 0 0,0 0 0,0 0 0,0 0 0,0 0 0,0 1 0,0-1 0,0 0 1,0 0-1,0 0 0,0 0 0,0 0 0,0 0 0,0 0 0,-1 1 0,1-1 0,0 0 0,0 0 1,0 0-1,0 0 0,0 0 0,0 0 0,0 1 0,0-1 0,0 0 0,0 0 0,0 0 0,0 0 1,0 0-1,0 0 0,0 1 0,0-1 0,1 0 0,-2 0 1447,1 0-745,0 0-61,0 0-47,0 0-50,0 0-68,0 0-39,0 0-58,0 0-29,0 1-26,1 0-291,-1-1 1,1 1-1,-1-1 1,0 0-1,1 1 1,-1-1-1,1 0 1,-1 0-1,1 0 1,-1 0-1,1 0 1,0-1-1,5-6 556,0 0-505,-4 4-82,2-1 35,-1 0 1,0-1-1,6-10 1,-7 10-43,1 0 0,3-4 1,3-6 14,-7 12-30,-1 0 0,1 0 1,-1 0-1,1 1 1,-1 0-1,1-1 1,-1 1 0,4-1-1,-5 3-13,0 0 0,0 0 0,1 0 0,-1 0 0,0 0-1,0 0 1,0-1 0,0 1 0,0 0 0,0 0 0,0 0 0,1-1 0,-1 1 0,0 0-1,0 0 1,0-1 0,0 1 0,0 0 0,0-1 0,2-3-258,3-3-2629,-4 6 1994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43 70 6953,'0'-1'218,"0"-1"309,0 0 0,0 0 0,0 1-1,0-1 1,0 1 0,0-1 0,0-1 0,0 2-462,0 1-1,0 0 1,0 0 0,0 0 0,0 0-1,0 0 1,0 0 0,0 0 0,0-1-1,0 1 1,0 0 0,0 0 0,0 0-1,0 0 1,0 0 0,0 0 0,0 0-1,0 0 1,0 0 0,0 0 0,0 0-1,0 1 1,0-1 0,0 0 0,0 0-1,0 0 1,0 0 0,-1 1 21,1-1 1,0 1-1,0 0 1,0 0-1,0-1 1,0 1-1,0 0 0,0 0 1,0 0-1,-1 1 1,1 5 72,0-1 1,-1 1-1,1 0 0,0-1 1,0 0-1,0 8 1,0 47 237,0-33-255,0-12-72,0 99 435,0-96-408,0 1 0,-1-1 0,-1 34 0,1-40-93,1-5-35,-1 2 1,1-1 0,-1 2 0,1-2 0,0 0 0,0 17 0,0-25-61,0-1 1,0 0-1,0 0 1,0 1-1,0-1 0,0 0 1,0 0-1,0 0 1,0 1-1,0-1 1,0 0-1,0 0 0,0 0 1,0 1-1,0-1 1,0 0-1,0 0 1,0 0-1,0 0 0,0 0 1,0 0-1,0 2 1,0-2-1,0 0 0,0 0 1,0 0-1,0 0 1,0 0-1,1 0 1,-1 0-1,0 0 0,0 0-940,0 0-6</inkml:trace>
  <inkml:trace contextRef="#ctx0" brushRef="#br0" timeOffset="1">40 45 4345,'0'-2'263,"0"1"1,0-1 0,0 1-1,0-1 1,0 1-1,0-1 1,0 1-1,0-1 1,0 0 0,0 1-1,0-1 1,0 1-1,0-1 1,0 1-1,0-1 1,0 1 0,0-2-1,0 2 1,0-1-1,1 1 1,-1 0-1,0-1 1,0 1 0,0 0-1,1 0 1,-1 0-1,0 0 1,0 0-1,1-1 1,-1 2-207,0 0-1,0 1 1,-1-1-1,1 0 1,0 1 0,0-1-1,0 1 1,0-1-1,0 0 1,0 1-1,0-1 1,0 1 0,0-1-1,0 1 1,0-1-1,0 1 1,0-1 0,0 0-1,0 1 1,0-1-1,0 1 1,0-1 0,0 1-1,0-1 1,0 0-1,0 1 1,0-1 0,1 0-1,-1 1 1,0-1-1,0 2 1,0-2 0,0 0-1,0 0 1,0 0-1,0 0 1,0 0 0,0 1-1,0-1 1,0 0-1,0 0 1,0 0 0,0 0-1,0 1 1,0-1-1,0 0 1,0 0 0,0 0-1,0 0 1,0 0-1,0 0 1,0 0-1,0 0 1,0 0 0,0 0-1,0 0 1,0 0-1,0 0 1,0-1 0,0 1-1,0 0 1,0 0-1,0-1 1,0 17 216,-2-1 0,0 1 0,0 0 0,-1 28 0,-2 7 17,-13 144-539,17-189 3,1-5 60,0-1 0,0 1 1,0 0-1,0 0 0,0 0 1,0 0-1,0 0 1,0-1-1,0 2 0,0-1 1,0 0-1,0 0 1,0 0-1,0 0 0,0-1 1,0 2-1,0-1 0,0 0 1,0 0-1,0 0 1,0 0-1,0 1 0,0 0 1,2 7-1560</inkml:trace>
  <inkml:trace contextRef="#ctx0" brushRef="#br0" timeOffset="2">10 599 7506,'-8'82'3664,"7"-76"-1255,2 1-1249,2-7-96,1 1-271,0-9-41,2-3-176,1-5-120,2 3-176,-1 0-88,2-7-96,-2 9-32,0 6-400,-3-5-200,5 28 304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15 203 5553,'0'-3'491,"0"1"-213,0 0 0,0 0 0,0 0 1,0 0-1,0 0 0,0 0 0,0 0 0,0 0 1,0 0-1,0 0 0,0 0 0,0 0 0,0 0 1,0-4-1,0-9 1065,0 9-796,0 6-513,0 0-1,0 0 0,0 0 0,0-2 1,0 2-1,0 0 0,0-1 0,0 1 0,0 0 1,0-1-1,0 1 0,0 0 0,0-1 0,0 1 1,0 0-1,0-1 0,0 1 0,0 0 1,0 0-1,0-1 0,0 1 0,0 0 0,0 0 1,0 0-1,0-1 0,1 1 0,-1 0 1,0 0-1,0 0 0,0 0 0,0 0 0,0 0 1,0-1-1,0 1 0,0 0 0,0 0 0,0 0 1,0 0-1,0 0 0,0 0 0,0 0 1,0 1-1,0-1 0,0 0 0,0 0 0,0 0 1,0 0-1,0 0 0,0 1 0,0-1 13,0 1-1,0-1 1,0 0 0,0 1-1,0-1 1,0 1-1,0 0 1,0-1 0,0 1-1,0-1 1,0 2-1,0-2 1,0 0 0,1 2-1,-1-2 1,0 1-1,0-1 1,0 1 0,0 0-1,0 0 1,0 0-1,0 0 1,0-1 0,0 1-1,0 0 1,0 0-1,0 0 1,0-1 0,0 2-1,0 2 69,0 14 62,0-1 0,-1 0 0,1 0 0,0 20 0,-1 17-51,1-30-84,0-3 8,-1 29 0,1-6-2,0-11-15,0-24-12,0-2 0,0 17 0,0-17-139,0 0-1,-1 0 1,1-1 0,0 1-1,0 11 1,0-18 77,0 0 1,0 0 0,0 0 0,0 0-1,0 0 1,0 0 0,0 0 0,0 0-1,0 0 1,0 0 0,0 0 0,0 0-1,0 0 1,0 0 0,0 0-1,0 0 1,0 0 0,0 0 0,0 0-1,0 0 1,0 0 0,0 0 0,0 0-1,0 0 1,0 0 0,0 0 0,0-1-1,0 1 1,0 0 0,0 0 0,0 0-1,0 0 1,0 0 0,0 0-1,0 0 1,0 0 0,0 0 0,0 0-1,0 0 1,0 0 0,0-8-1368,0-9-551,1 1 718</inkml:trace>
  <inkml:trace contextRef="#ctx0" brushRef="#br0" timeOffset="1">17 31 3905,'0'-11'2938,"0"10"-2711,0 0 0,0 0 0,0 1 0,0-2 0,0 1-1,0 1 1,0-2 0,0 1 0,0 0 0,0 1 0,0-1 0,0 0 0,0-1-1,-1-4 1152,2 9 416,-1-2-1615,0 1 0,0-1 0,0 1 0,0-1 0,0 1 0,0 0 0,0-1 0,0 1 0,0-1 0,0 0 0,0 1 0,0 0 0,0 2 0,0 6 70,0-2 0,-1-1 0,1 1 0,-1 12 0,1-3-78,-1 7 6,1-16-124,-1 0 0,1 0-1,-1 11 1,0 13 34,-2 33-50,1 3-2044,1-54 1280</inkml:trace>
  <inkml:trace contextRef="#ctx0" brushRef="#br0" timeOffset="2">1 652 6833,'0'13'3097,"0"-3"-1473,1-4-511,0-6-9,1-13-192,1-5-56,0-1-216,-1-3-95,1 1-201,-1-16-80,0 15-56,1 4-152,-1 11-528,0 20 1992,0-4-1336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5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137 291 3977,'-1'-3'615,"0"0"-1,0-1 1,0 0 0,0 1-1,1-1 1,-2 1 0,1-1-1,1 0 1,0 0 0,-1 1-1,1-6 1,0 9-582,0 0 1,0 0-1,0-2 1,0 2-1,0 0 1,0 0-1,0 0 0,0-1 1,0 1-1,0 0 1,0 0-1,0 0 0,0 0 1,0-1-1,0 1 1,0 0-1,0 0 0,0 0 1,0-1-1,0 1 1,0 0-1,0 0 0,1 0 1,-1 0-1,0 0 1,0-1-1,0 1 0,0 0 1,0 0-1,0 0 1,0 0-1,0 0 0,0 0 1,0 0-1,0 0 1,1 0-1,-1 0 1,0 0-1,0 0 0,0 0 1,0 0-1,2 0 1,-2 0-1,0 0 0,0 0 1,0 0-1,0 0 1,0 0-1,0 0 0,0 0 1,0 0-1,0 0 1,0 0-1,0 0 0,0 0 1,0 0-1,1 0 33,-1 1 0,0-1 0,1 1 0,0-1-1,-1 1 1,0-1 0,0 1 0,1-1 0,-1 2 0,0-2 0,0 1-1,0 0 1,1 0 0,1 8 147,-1 1 0,0-1-1,0 1 1,-1-1 0,0 1 0,0-1-1,-1 14 1,0 5-35,1 8 5,-1 0-1,-1 0 0,0 0 0,-10 51 0,8-65-152,2-12-92,0-1-1,0 2 1,1 1 0,0-4-1,-1 15 1,3-16-408,1-6-1074,3-9-1807,-1-3 1700</inkml:trace>
  <inkml:trace contextRef="#ctx0" brushRef="#br0" timeOffset="1">156 40 4609,'0'-3'479,"1"0"0,0 0 0,-1 0 0,3-1 0,-3 2 1,1-2-1,1-2 0,1-4 1689,-3 8-769,-2 4-725,-2 7 994,1-1-1449,-3 5 5,0-2 1,-8 17-1,7-22-135,1 7 1,1-3-1,0 0 0,-7 21 0,-1-1 63,9-21-107,-1 1-1,1 0 1,-4 18-1,4-8-96,4-20 14,0 0 0,0 1 0,0-1 0,0 0 0,-1 1 0,1-1 0,0 1 0,0-1 0,0 1 0,0 0 0,0-1 0,0 0 0,0 0 0,0 2 0,0-2 0,0 1 0,0-1 0,0 1 0,0-1 0,0 1 0,0-1 0,0 1 0,1-1 0,-1 3 0,0-3 0,0 0 0,0 0 0,0 0 0,0 1 0,0-1 0,1 1 0,-1-1 0,1 0 0,-1 1 0,0 0 0,1-1-7,-1 0-16,0 0 1,0 1 0,0-1-1,0 0 1,0 0-1,0 0 1,1 1 0,-1-1-1,0 0 1,0 0 0,1 0-1,-1 0 1,0 0-1,0 0 1,0 1 0,0-1-1,1 0 1,-1 0-1,0 0 1,1 0 0,-1 0-1,0 0 1,0 0 0,0-1-1,7-5-860</inkml:trace>
  <inkml:trace contextRef="#ctx0" brushRef="#br0" timeOffset="2">12 692 7858,'-12'20'3384,"12"-13"-1535,10 5-865,4-9-200,5-7-16,7-8-120,3-11-23,18-2-121,0-1-96,7-4-144,-5 4-56,-4 1-304,-21 2-264,-6 9 232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55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280 106 3105,'-78'-43'2216,"75"42"-1886,0-1 1,0 0-1,1 0 0,-1 0 1,1 0-1,-1 0 0,-2-3 1,5 4-195,0 0 1,-1 1-1,1-1 0,0 1 1,0-1-1,-1 1 1,1-1-1,0 0 1,0 1-1,0-1 0,0 1 1,0 0-1,0-2 1,0 2-1,0 0 0,0-1 1,0 0-1,-1-12 1748,-1 8-1094,-1-4 698,2 3 2703,1 6-3539,0 0-640,0 0 0,0 0 0,0 0 0,0 0 0,0 0 0,-1 0-1,1 0 1,0 0 0,0 0 0,0 0 0,0 0 0,0 0 0,0 0-1,0 0 1,0 0 0,0 0 0,-1 0 0,1 0 0,0 0 0,0 0-1,0 0 1,0 0 0,0 0 0,0 0 0,0 0 0,0 0 0,0 1-1,0-1 1,0 0 0,0 0 0,0 0 0,0 0 0,0 0 0,0 0-1,0 0 1,-1 0 0,1 0 0,0 1 0,0-1 0,0 0 0,0 0-1,0 0 1,0 0 0,0 0 0,0 0 0,0 0 0,1 1 0,-5 23 379,-1 39 0,4-52-327,1 139 815,2-61-648,0-5-35,-2 76 299,-4-126-387,1-12-49,1-1 0,1 1 0,1 0 0,4 34 0,2-29-27,-3-16-10,-1 2 0,0 1 1,1 19-1,-3-17 0,0 0 9,0 1 0,-4 21 0,4-34-23,-4 17 34,1-1-1,-1 32 1,-3 166 206,7-32-49,3-43-142,-7-71-39,1 28 4,4-32-3,-1 103 43,-1-63-28,1-36-22,0-43-11,-1 38 6,-2 201 19,3-253-26,10 124 14,-9-119-13,0-5 0,-1 31-1,-1-23 3,3 44 0,0-32-2,4 21-1,-3-35 0,0 25 0,-2 0-3,2 2 0,18 90 0,-18-118-3,-1-1 0,0 3 1,-2 31-1,0-48 4,1 0 0,-1-2 0,0 1 0,1 0 0,0-1 0,1 6 0,0-4-3,-1 0 0,1 1 1,-1 7-1,2 0-6,1 8-8,-5-3 3,0-9 15,1-5 1,2 3-1,-2-6 1,0-1-1,1 2 1,-1-2-1,0 0 1,0 0 0,0 2-1,0-2 1,1 1 0,-1 0-1,0-1 1,0 1 0,0-1-1,0 1 1,0-1 0,0 0-1,0 0 1,0 2 0,-1-1-1,1-1 1,0 1-1,0-1 1,0 1 0,-1-1-1,1 1 1,0-1 0,0 1-1,-1-1 1,1 1 0,0-1-1,-1 0 1,1 1 0,-1-1-1,1 1 1,-1-1 0,1 0-1,-1 1 1,1-1 0,-1 0-1,1 0 1,-1 0-1,0 1 1,0-1-7,1 0-1,-1 0 1,1 0-1,-1 3 1,1-3-1,-1 0 1,0 1-1,1-1 1,-1 0-1,1 0 1,-1 0-1,0 0 1,1 0-1,-2 0 1,-6-9-146,3 2 179,-2-2-31,-1 0 0,0 0-1,-11-8 1,-8-9 1,-7-16 4,27 37 1,7 5-1,0 0 0,0 0 0,0 1 0,-1-1 0,1 0 0,0 0 0,0 0 0,0 0 0,0 0 0,0 0 0,0 0 1,0 1-1,0-1 0,-1 0 0,1 0 0,0 0 0,0 0 0,0 0 0,0 1 0,0-1 0,0 0 0,0 0 0,0 0 0,0 0 0,0 0 0,0 1 0,0-1 0,0 0 0,0 0 0,0 0 0,0 1 0,5 19-3,-1-6-4,1 0 0,0-2 1,1 1-1,12 22 0,-12-28-9,-1 1 0,1 0 0,1-1 0,7 6 0,-11-10 9,0-1 0,0 0-1,0 0 1,1 0 0,-1 0-1,1 0 1,-1-1 0,1 0 0,0 0-1,-1 0 1,1 0 0,5 0 0,-5-1-1,-1 0 1,1 0 0,-1 0 0,1-1-1,-1 1 1,1-1 0,-1 0 0,0 0 0,0 0-1,1 0 1,2-3 0,0 0-3,-1 1 1,1-1 0,-1 0 0,8-9-1,-11 11 1,-1 0-1,1 0 1,-1-2 0,1 3-1,-1-2 1,0 1-1,0-1 1,0 0 0,0 1-1,0 0 1,-1-2-1,1-2 1,0-5-237,0-19 1,-1 19 60,0-23-500,-2-90-3075,-1 68 2857</inkml:trace>
  <inkml:trace contextRef="#ctx0" brushRef="#br0" timeOffset="1">123 167 3921,'-7'-80'2351,"5"61"-502,2 19-974,-2-2-238,2 2-488,-1 0 0,1-1 0,0 1 0,-1 0 0,1 0 0,-1-1 0,1 1 0,-1 0 0,1 0 0,0-1 0,-1 1 0,1 0 0,-1 0 0,1 0 0,-1 0 0,1 0 0,-1 0 0,1 0 0,-1 0 0,1 0 0,-1 0 0,1 0 0,-1 0 0,1 0 0,-1 0 0,1 1 0,-1-1 0,1 0 0,-1 0 0,1 0 0,-1 1 0,-14 17 643,4-4-507,-1-2-121,7-6-69,-1-1 0,1 1 0,1 1 1,-1 0-1,1 0 0,0 0 0,-3 9 1,-12 35 1082,19-51-1171,0 0-1,0 0 0,0 0 1,0 0-1,0 1 0,0-1 0,0 0 1,1 0-1,-1 0 0,0 0 1,0 2-1,0-2 0,0 0 1,0 0-1,0 0 0,0 0 0,1 0 1,-1 0-1,0 0 0,0 0 1,0 0-1,0 0 0,0 0 0,1 0 1,-1 0-1,0 0 0,0 0 1,0 0-1,0 0 0,1 0 1,-1 0-1,0 0 0,0 0 0,0 0 1,1 0-1,-1 0 0,0 0 1,0 0-1,0 0 0,0 0 0,1 0 1,-1 0-1,0 0 0,0 0 1,0 0-1,0 0 0,1 0 0,-1 0 1,0 0-1,12-5-23,-4-4 45,0 2 0,-1-2 0,0-1 0,0 2 1,8-14-1,-5 6 59,-7 10 18,0 0-1,1-1 1,-2 0 0,1 1-1,-1-1 1,0 1 0,1-10 0,1 1 193,-4 15-251,0-2-1,0 1 1,0 0-1,1 0 1,-1 0 0,0 0-1,1 0 1,-1 0-1,1 0 1,-1 0 0,1 0-1,-1 1 1,1-3-1,0 3 1,-1-1 0,1 0-1,0 0 1,0 1-1,-1-1 1,1 1 0,0-1-1,0 0 1,1 0-1,-1 2 8,0-1 0,0 0 0,0 0 0,0 0 0,0 1 0,0-1 0,0 0 0,0 1 0,0-1 0,0 1 0,0-1 0,0 1 0,-1 0 0,1-1 0,0 1 0,0 2 0,-1-3 0,1 0 0,0 1 0,-1 0 0,1 0 0,-1 0 0,1 1 0,3 4-4,-1-3 0,1 2-1,0 0 1,0-1 0,0 0 0,1 0 0,5 4-1,5 1-23,18 7-1,-2 1 19,-21-11-41,-1 0 0,0 0 0,-1 2 0,0-1 0,0 0 0,0 0 0,-1 2 0,0 1 0,10 15 0,-14-20-212,0 0-1,0-1 1,6 6 0,-8-8 305,1 0 1,-1 0-1,1-1 1,0 0-1,-1 0 1,1 1-1,0-2 1,0 1-1,-1 0 0,1 0 1,0-1-1,0 1 1,3 0-1,12-2 739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2T21:37:15.97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115 100 4385,'-12'-10'3633,"8"7"-2259,4 7 1391,0-3-2106,0-3 98,1 5 721,43 105-790,0 8-254,71 134 1,11 24 149,-14-24-188,20-6-13,-26-50-157,-36-47-30,3 8-28,103 182-46,-15-52-88,4 24 36,-71-136-22,11-7 28,-63-101-6,35 68 205,16 25 80,-90-154-349,72 100 60,-52-74-58,-1 0 1,30 55-1,-49-77-4,0-1-1,0 2 1,0 0-1,-1-2 1,1 11 0,6 21 6,0-16-7,1-2-1,20 36 0,-2-6-1,-1-5 5,2 0 0,53 62 1,-13-16-2,-18-29 6,7 8 2,-48-55-19,19 23-28,-29-38 31,1-1 0,-1 1-1,0 0 1,1-1 0,-1 1 0,1 0-1,-1-1 1,0 1 0,0 1-1,1-2 1,-1 1 0,0 0 0,0-1-1,0 1 1,0 0 0,0 0 0,0-1-1,0 0 1,0 2 0,0-2-1,0 2 1,-16 3-246,10-3 232,-1 0-1,0-1 1,-1 1 0,1-2 0,0 1 0,0-1-1,0 0 1,0 0 0,-9-2 0,10 0 8,-1 0 1,1 0-1,0 0 1,0-1-1,0-1 1,0 2-1,0-3 0,1 2 1,-1-1-1,-5-6 1,-7-5-4,-8-1 5,-4-4-44,51 47-208,51 55 224,-60-68 24,0-2-1,26 20 1,-31-28 0,-1 0 1,1 0-1,0 0 1,0-1-1,0 1 1,0-2-1,0 1 1,15 2-1,-20-5 7,1 0 0,-1 0 0,0 0 0,1 0 0,-1 0 0,0 0 0,1-1 0,-1 1 0,0-1 0,1 1 0,-1-1 0,0 0 0,0 0 0,0 0 0,1 0 0,-1 0 0,-1-1 0,4-2 0,-3 1 0,1 0 0,-1 0 0,0 0 0,1 0 1,-1 0-1,-1-2 0,1 2 0,-1 0 0,1-2 0,1-3 0,-1-6-30,1 0-1,-2 1 1,0-2-1,0 2 1,-2-19 0,0 24-293,0 0 0,0 0 0,-1-1 1,0 1-1,-1-1 0,0 2 1,-6-15-1,-1 4-2040,-22-29-1,4 7 720</inkml:trace>
  <inkml:trace contextRef="#ctx0" brushRef="#br0" timeOffset="1005.59">90 1 3689,'-62'69'2019,"60"-67"-1805,0 1 0,0 0 0,0 0 0,0 0 1,0 0-1,1 1 0,-2 4 0,2-6-66,1 0 0,0 0-1,-1 1 1,1 0 0,0-1 0,1 4-1,-1 2 152,-5 93 2454,0 19-1657,6-91-923,5 32 0,-3-50-180,-3-11 6,0 0 1,0 0 0,0 0-1,0 0 1,0 0-1,0 0 1,0 0 0,0 0-1,0 0 1,0 0-1,0 0 1,0 0 0,0 0-1,0 0 1,0 0 0,1 0-1,-1 0 1,0 0-1,0 0 1,0 0 0,0 0-1,0 0 1,0 1-1,0-1 1,0 0 0,0 0-1,0 0 1,0 0-1,0 0 1,0 0 0,0 0-1,0 0 1,0 0-1,0 0 1,0 0 0,0 0-1,1 0 1,-1 0 0,0 0-1,0-1 1,0 1-1,0 0 1,0 0 0,0 0-1,0 0 1,0 0-1,0 0 1,0 0 0,0 0-1,0 0 1,0 0-1,0 0 1,0 0 0,0 0-1,0 0 1,0 0-1,0 0 1,0 0 0,0 0-1,0 0 1,0 0-1,0 0 1,0 0 0,0 0-1,0 0 1,0-1 0,4-16-52,-2 7 57,4-22 142,-2 1 0,2-61 0,-12-64 1004,3 87-246,2 56-529,1 13-364,0-1 1,0 1-1,0 0 1,1 0-1,-1 0 0,0-1 1,0 1-1,0 0 1,0 0-1,0 0 0,1 0 1,-1-1-1,0 1 0,0 0 1,0 0-1,1 0 1,-1 0-1,0 0 0,0 0 1,0 0-1,1-1 1,-1 1-1,0 0 0,0 0 1,1 0-1,-1 0 1,0 0-1,0 0 0,0 0 1,1 0-1,-1 0 0,0 0 1,0 0-1,1 1 1,-1-1-1,0 0 0,0 0 1,0 0-1,1 0 1,-1 0-1,0 0 0,0 0 1,0 0-1,1 1 1,-1-1-1,1 0 46,48 20 40,-1 1 0,-2 3-1,60 38 1,-97-55-118,0-3 0,0 2 0,1-2 0,-1 0 1,1 1-1,0-2 0,1-1 0,17 3 0,-25-4-223,1-1-1,-1 1 1,1 0 0,-1 0-1,1 0 1,-1 0 0,5 2-1,11 10-492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192"/>
  <sheetViews>
    <sheetView tabSelected="1" topLeftCell="A142" zoomScaleNormal="100" workbookViewId="0">
      <selection activeCell="G77" sqref="G77"/>
    </sheetView>
  </sheetViews>
  <sheetFormatPr defaultColWidth="9.140625" defaultRowHeight="15" x14ac:dyDescent="0.25"/>
  <cols>
    <col min="1" max="1" width="5.28515625" style="2" customWidth="1"/>
    <col min="2" max="2" width="35.28515625" style="2" customWidth="1"/>
    <col min="3" max="3" width="21.5703125" style="2" bestFit="1" customWidth="1"/>
    <col min="4" max="4" width="33.5703125" style="2" customWidth="1"/>
    <col min="5" max="5" width="31.42578125" style="2" customWidth="1"/>
    <col min="6" max="6" width="34.85546875" style="2" customWidth="1"/>
    <col min="7" max="7" width="31.28515625" style="2" customWidth="1"/>
    <col min="8" max="8" width="28" style="2" bestFit="1" customWidth="1"/>
    <col min="9" max="9" width="27" style="2" bestFit="1" customWidth="1"/>
    <col min="10" max="10" width="31.42578125" style="2" customWidth="1"/>
    <col min="11" max="13" width="20.5703125" style="2" customWidth="1"/>
    <col min="14" max="14" width="21.42578125" style="2" customWidth="1"/>
    <col min="15" max="17" width="20.5703125" style="2" customWidth="1"/>
    <col min="18" max="18" width="28.42578125" style="2" bestFit="1" customWidth="1"/>
    <col min="19" max="19" width="27.7109375" style="2" bestFit="1" customWidth="1"/>
    <col min="20" max="20" width="26.28515625" style="2" bestFit="1" customWidth="1"/>
    <col min="21" max="22" width="26.42578125" style="2" bestFit="1" customWidth="1"/>
    <col min="23" max="16384" width="9.140625" style="2"/>
  </cols>
  <sheetData>
    <row r="1" spans="1:65" ht="15.75" thickBot="1" x14ac:dyDescent="0.3">
      <c r="A1" s="13"/>
    </row>
    <row r="2" spans="1:65" ht="16.5" thickTop="1" thickBot="1" x14ac:dyDescent="0.3">
      <c r="A2" s="13"/>
      <c r="B2" s="117" t="s">
        <v>40</v>
      </c>
      <c r="C2" s="108" t="s">
        <v>351</v>
      </c>
      <c r="D2" s="5"/>
    </row>
    <row r="3" spans="1:65" ht="16.5" thickTop="1" thickBot="1" x14ac:dyDescent="0.3"/>
    <row r="4" spans="1:65" s="1" customFormat="1" ht="16.5" thickBot="1" x14ac:dyDescent="0.3">
      <c r="A4" s="69"/>
      <c r="B4" s="71" t="s">
        <v>0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</row>
    <row r="5" spans="1:65" ht="15.75" thickBot="1" x14ac:dyDescent="0.3"/>
    <row r="6" spans="1:65" ht="16.5" thickTop="1" thickBot="1" x14ac:dyDescent="0.3">
      <c r="B6" s="85" t="s">
        <v>5</v>
      </c>
      <c r="C6" s="86" t="s">
        <v>10</v>
      </c>
      <c r="D6" s="86" t="s">
        <v>11</v>
      </c>
      <c r="E6" s="86" t="s">
        <v>12</v>
      </c>
      <c r="F6" s="87" t="s">
        <v>13</v>
      </c>
      <c r="G6" s="88" t="s">
        <v>14</v>
      </c>
      <c r="H6" s="86" t="s">
        <v>15</v>
      </c>
      <c r="I6" s="89" t="s">
        <v>16</v>
      </c>
      <c r="J6" s="8" t="s">
        <v>267</v>
      </c>
      <c r="K6" s="3"/>
    </row>
    <row r="7" spans="1:65" x14ac:dyDescent="0.25">
      <c r="B7" s="90" t="s">
        <v>6</v>
      </c>
      <c r="C7" s="6">
        <v>1.6080000000000001</v>
      </c>
      <c r="D7" s="6">
        <v>1.913</v>
      </c>
      <c r="E7" s="6">
        <v>1.653</v>
      </c>
      <c r="F7" s="10">
        <v>1.913</v>
      </c>
      <c r="G7" s="96">
        <v>8.43</v>
      </c>
      <c r="H7" s="6">
        <v>1.7235</v>
      </c>
      <c r="I7" s="93">
        <v>2.0139999999999998</v>
      </c>
      <c r="J7" s="6">
        <v>1.6439999999999999</v>
      </c>
      <c r="K7" s="6">
        <v>1.9159999999999999</v>
      </c>
    </row>
    <row r="8" spans="1:65" x14ac:dyDescent="0.25">
      <c r="B8" s="91" t="s">
        <v>7</v>
      </c>
      <c r="C8" s="6">
        <v>2.2330000000000001</v>
      </c>
      <c r="D8" s="6">
        <v>2.1589999999999998</v>
      </c>
      <c r="E8" s="6">
        <v>2.177</v>
      </c>
      <c r="F8" s="10">
        <v>2.1549999999999998</v>
      </c>
      <c r="G8" s="96">
        <v>12.625</v>
      </c>
      <c r="H8" s="6">
        <v>1.74</v>
      </c>
      <c r="I8" s="76">
        <v>2.0609999999999999</v>
      </c>
      <c r="J8" s="3"/>
    </row>
    <row r="9" spans="1:65" x14ac:dyDescent="0.25">
      <c r="B9" s="91" t="s">
        <v>9</v>
      </c>
      <c r="C9" s="6" t="s">
        <v>17</v>
      </c>
      <c r="D9" s="6" t="s">
        <v>17</v>
      </c>
      <c r="E9" s="6" t="s">
        <v>17</v>
      </c>
      <c r="F9" s="10" t="s">
        <v>17</v>
      </c>
      <c r="G9" s="96" t="s">
        <v>17</v>
      </c>
      <c r="H9" s="6" t="str">
        <f t="shared" ref="H9" si="0">IFERROR(AVERAGE(C9,E9), "-")</f>
        <v>-</v>
      </c>
      <c r="I9" s="76" t="str">
        <f t="shared" ref="I9" si="1">IFERROR(AVERAGE(D9,F9), "-")</f>
        <v>-</v>
      </c>
      <c r="J9" s="3"/>
    </row>
    <row r="10" spans="1:65" x14ac:dyDescent="0.25">
      <c r="B10" s="91" t="s">
        <v>268</v>
      </c>
      <c r="C10" s="6" t="s">
        <v>17</v>
      </c>
      <c r="D10" s="6" t="s">
        <v>17</v>
      </c>
      <c r="E10" s="6" t="s">
        <v>17</v>
      </c>
      <c r="F10" s="10" t="s">
        <v>17</v>
      </c>
      <c r="G10" s="96">
        <v>12.42</v>
      </c>
      <c r="H10" s="6">
        <v>2.3780000000000001</v>
      </c>
      <c r="I10" s="76">
        <v>2.0859999999999999</v>
      </c>
      <c r="J10" s="3"/>
    </row>
    <row r="11" spans="1:65" ht="15.75" thickBot="1" x14ac:dyDescent="0.3">
      <c r="B11" s="92" t="s">
        <v>8</v>
      </c>
      <c r="C11" s="77" t="s">
        <v>17</v>
      </c>
      <c r="D11" s="77" t="s">
        <v>17</v>
      </c>
      <c r="E11" s="77" t="s">
        <v>17</v>
      </c>
      <c r="F11" s="97" t="s">
        <v>17</v>
      </c>
      <c r="G11" s="98">
        <v>1.76</v>
      </c>
      <c r="H11" s="94">
        <v>17.64</v>
      </c>
      <c r="I11" s="95">
        <v>5.5350000000000001</v>
      </c>
      <c r="J11" s="3"/>
    </row>
    <row r="12" spans="1:65" ht="16.5" thickTop="1" thickBot="1" x14ac:dyDescent="0.3">
      <c r="G12" s="3"/>
      <c r="H12" s="119" t="s">
        <v>45</v>
      </c>
      <c r="I12" s="120" t="s">
        <v>44</v>
      </c>
    </row>
    <row r="13" spans="1:65" ht="15.75" thickTop="1" x14ac:dyDescent="0.25"/>
    <row r="15" spans="1:65" ht="15.75" thickBot="1" x14ac:dyDescent="0.3"/>
    <row r="16" spans="1:65" s="1" customFormat="1" ht="16.5" thickBot="1" x14ac:dyDescent="0.3">
      <c r="A16" s="69"/>
      <c r="B16" s="71" t="s">
        <v>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</row>
    <row r="17" spans="1:65" ht="15.75" thickBot="1" x14ac:dyDescent="0.3"/>
    <row r="18" spans="1:65" ht="16.5" thickTop="1" thickBot="1" x14ac:dyDescent="0.3">
      <c r="B18" s="85" t="s">
        <v>272</v>
      </c>
      <c r="C18" s="86" t="s">
        <v>279</v>
      </c>
      <c r="D18" s="89" t="s">
        <v>18</v>
      </c>
      <c r="F18" s="109" t="s">
        <v>46</v>
      </c>
      <c r="G18" s="101">
        <v>2.5</v>
      </c>
      <c r="H18" s="342" t="s">
        <v>337</v>
      </c>
    </row>
    <row r="19" spans="1:65" ht="15.75" thickBot="1" x14ac:dyDescent="0.3">
      <c r="B19" s="99">
        <v>0.26500000000000001</v>
      </c>
      <c r="C19" s="6">
        <v>0.05</v>
      </c>
      <c r="D19" s="76">
        <v>10.1</v>
      </c>
      <c r="F19" s="113" t="s">
        <v>20</v>
      </c>
      <c r="G19" s="76">
        <v>20.785599999999999</v>
      </c>
    </row>
    <row r="20" spans="1:65" ht="15.75" thickBot="1" x14ac:dyDescent="0.3">
      <c r="B20" s="111" t="s">
        <v>273</v>
      </c>
      <c r="C20" s="72" t="s">
        <v>280</v>
      </c>
      <c r="D20" s="112" t="s">
        <v>19</v>
      </c>
      <c r="F20" s="110" t="s">
        <v>21</v>
      </c>
      <c r="G20" s="79">
        <v>-21.4</v>
      </c>
    </row>
    <row r="21" spans="1:65" ht="15.75" thickBot="1" x14ac:dyDescent="0.3">
      <c r="B21" s="100">
        <v>0.44500000000000001</v>
      </c>
      <c r="C21" s="77">
        <v>0.16</v>
      </c>
      <c r="D21" s="79">
        <v>9</v>
      </c>
    </row>
    <row r="22" spans="1:65" ht="16.5" thickTop="1" thickBot="1" x14ac:dyDescent="0.3"/>
    <row r="23" spans="1:65" s="1" customFormat="1" ht="16.5" thickBot="1" x14ac:dyDescent="0.3">
      <c r="A23" s="69"/>
      <c r="B23" s="70" t="s">
        <v>2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</row>
    <row r="24" spans="1:65" ht="15.75" thickBot="1" x14ac:dyDescent="0.3"/>
    <row r="25" spans="1:65" ht="15.75" thickTop="1" x14ac:dyDescent="0.25">
      <c r="B25" s="80" t="s">
        <v>22</v>
      </c>
      <c r="C25" s="81" t="s">
        <v>24</v>
      </c>
      <c r="D25" s="82" t="s">
        <v>26</v>
      </c>
    </row>
    <row r="26" spans="1:65" ht="15.75" thickBot="1" x14ac:dyDescent="0.3">
      <c r="B26" s="99">
        <v>0</v>
      </c>
      <c r="C26" s="6">
        <v>0</v>
      </c>
      <c r="D26" s="76">
        <v>0</v>
      </c>
    </row>
    <row r="27" spans="1:65" x14ac:dyDescent="0.25">
      <c r="B27" s="83" t="s">
        <v>23</v>
      </c>
      <c r="C27" s="73" t="s">
        <v>25</v>
      </c>
      <c r="D27" s="84" t="s">
        <v>27</v>
      </c>
    </row>
    <row r="28" spans="1:65" ht="15.75" thickBot="1" x14ac:dyDescent="0.3">
      <c r="B28" s="100">
        <v>0</v>
      </c>
      <c r="C28" s="77">
        <v>0</v>
      </c>
      <c r="D28" s="79">
        <v>4</v>
      </c>
    </row>
    <row r="29" spans="1:65" ht="16.5" thickTop="1" thickBot="1" x14ac:dyDescent="0.3"/>
    <row r="30" spans="1:65" s="1" customFormat="1" ht="16.5" thickBot="1" x14ac:dyDescent="0.3">
      <c r="A30" s="69"/>
      <c r="B30" s="71" t="s">
        <v>3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</row>
    <row r="31" spans="1:65" ht="15.75" thickBot="1" x14ac:dyDescent="0.3">
      <c r="F31" s="149" t="s">
        <v>214</v>
      </c>
      <c r="G31" s="5"/>
      <c r="H31" s="3"/>
      <c r="I31" s="3"/>
      <c r="M31" s="19"/>
      <c r="N31" s="19"/>
      <c r="O31" s="19"/>
      <c r="P31" s="16"/>
    </row>
    <row r="32" spans="1:65" ht="16.5" thickTop="1" thickBot="1" x14ac:dyDescent="0.3">
      <c r="B32" s="109" t="s">
        <v>28</v>
      </c>
      <c r="C32" s="101"/>
      <c r="D32" s="3"/>
      <c r="F32" s="246" t="s">
        <v>263</v>
      </c>
      <c r="H32" s="247" t="s">
        <v>45</v>
      </c>
      <c r="I32" s="248" t="s">
        <v>44</v>
      </c>
      <c r="L32" s="8"/>
      <c r="M32" s="6"/>
      <c r="N32" s="6"/>
    </row>
    <row r="33" spans="1:18" ht="18" thickBot="1" x14ac:dyDescent="0.3">
      <c r="B33" s="110" t="s">
        <v>39</v>
      </c>
      <c r="C33" s="79"/>
      <c r="D33" s="3"/>
      <c r="F33" s="15"/>
      <c r="H33" s="99" t="s">
        <v>203</v>
      </c>
      <c r="I33" s="76" t="s">
        <v>204</v>
      </c>
      <c r="L33" s="8"/>
      <c r="M33" s="6"/>
      <c r="N33" s="6"/>
    </row>
    <row r="34" spans="1:18" ht="16.5" thickTop="1" thickBot="1" x14ac:dyDescent="0.3">
      <c r="B34" s="3"/>
      <c r="G34" s="15"/>
      <c r="H34" s="100" t="s">
        <v>207</v>
      </c>
      <c r="I34" s="79" t="s">
        <v>208</v>
      </c>
    </row>
    <row r="35" spans="1:18" ht="15.75" thickTop="1" x14ac:dyDescent="0.25">
      <c r="A35" s="3"/>
      <c r="H35" s="7" t="s">
        <v>48</v>
      </c>
      <c r="I35" s="7" t="s">
        <v>264</v>
      </c>
    </row>
    <row r="36" spans="1:18" ht="15.75" thickBot="1" x14ac:dyDescent="0.3">
      <c r="H36" s="3"/>
    </row>
    <row r="37" spans="1:18" ht="16.5" thickTop="1" thickBot="1" x14ac:dyDescent="0.3">
      <c r="B37" s="118" t="s">
        <v>78</v>
      </c>
      <c r="C37" s="86" t="s">
        <v>48</v>
      </c>
      <c r="D37" s="86" t="s">
        <v>47</v>
      </c>
      <c r="E37" s="89" t="s">
        <v>223</v>
      </c>
      <c r="H37" s="3"/>
    </row>
    <row r="38" spans="1:18" x14ac:dyDescent="0.25">
      <c r="B38" s="114" t="s">
        <v>224</v>
      </c>
      <c r="C38" s="6">
        <v>1120.6401000000001</v>
      </c>
      <c r="D38" s="74">
        <v>1219.6181999999999</v>
      </c>
      <c r="E38" s="76">
        <v>1158.1265000000001</v>
      </c>
    </row>
    <row r="39" spans="1:18" x14ac:dyDescent="0.25">
      <c r="B39" s="113" t="s">
        <v>222</v>
      </c>
      <c r="C39" s="6">
        <v>100.34439999999999</v>
      </c>
      <c r="D39" s="75">
        <v>101.3211</v>
      </c>
      <c r="E39" s="76">
        <v>100.42059999999999</v>
      </c>
      <c r="F39" s="3"/>
    </row>
    <row r="40" spans="1:18" x14ac:dyDescent="0.25">
      <c r="B40" s="113" t="s">
        <v>225</v>
      </c>
      <c r="C40" s="6">
        <v>1.2331000000000001</v>
      </c>
      <c r="D40" s="75">
        <v>0.57969999999999999</v>
      </c>
      <c r="E40" s="76">
        <v>2.0720000000000001</v>
      </c>
      <c r="F40" s="3"/>
    </row>
    <row r="41" spans="1:18" ht="15.75" thickBot="1" x14ac:dyDescent="0.3">
      <c r="B41" s="110" t="s">
        <v>226</v>
      </c>
      <c r="C41" s="77">
        <f>(C38 - C40)/(E38 -E40)</f>
        <v>0.96829950491088435</v>
      </c>
      <c r="D41" s="78">
        <f>(D38 - D40)/(E38 -E40)</f>
        <v>1.0544818605005211</v>
      </c>
      <c r="E41" s="79"/>
      <c r="F41" s="3"/>
    </row>
    <row r="42" spans="1:18" ht="15.75" thickTop="1" x14ac:dyDescent="0.25">
      <c r="B42" s="2" t="s">
        <v>261</v>
      </c>
      <c r="F42" s="3"/>
    </row>
    <row r="43" spans="1:18" ht="15.75" thickBot="1" x14ac:dyDescent="0.3">
      <c r="B43" s="12" t="s">
        <v>244</v>
      </c>
      <c r="C43" s="265"/>
      <c r="D43" s="265"/>
      <c r="E43" s="265"/>
      <c r="F43" s="277" t="s">
        <v>262</v>
      </c>
      <c r="G43" s="267"/>
      <c r="H43" s="6"/>
      <c r="K43" s="18"/>
      <c r="L43" s="18"/>
      <c r="M43" s="7" t="s">
        <v>45</v>
      </c>
      <c r="N43" s="18" t="s">
        <v>44</v>
      </c>
      <c r="O43" s="6"/>
      <c r="P43" s="6" t="s">
        <v>249</v>
      </c>
      <c r="Q43" s="6" t="s">
        <v>250</v>
      </c>
      <c r="R43" s="7" t="s">
        <v>251</v>
      </c>
    </row>
    <row r="44" spans="1:18" ht="16.5" thickTop="1" thickBot="1" x14ac:dyDescent="0.3">
      <c r="B44" s="85" t="s">
        <v>29</v>
      </c>
      <c r="C44" s="264" t="s">
        <v>38</v>
      </c>
      <c r="D44" s="153" t="s">
        <v>237</v>
      </c>
      <c r="E44" s="153" t="s">
        <v>238</v>
      </c>
      <c r="F44" s="164" t="s">
        <v>49</v>
      </c>
      <c r="G44" s="268" t="s">
        <v>50</v>
      </c>
      <c r="I44" s="7"/>
      <c r="K44" s="18"/>
      <c r="L44" s="7" t="s">
        <v>256</v>
      </c>
      <c r="M44" s="7"/>
      <c r="N44" s="18"/>
      <c r="O44" s="7" t="s">
        <v>258</v>
      </c>
      <c r="P44" s="6"/>
      <c r="Q44" s="6"/>
      <c r="R44" s="7"/>
    </row>
    <row r="45" spans="1:18" ht="15.75" thickBot="1" x14ac:dyDescent="0.3">
      <c r="B45" s="273" t="s">
        <v>239</v>
      </c>
      <c r="C45" s="260">
        <v>2</v>
      </c>
      <c r="D45" s="261">
        <v>2.0000000000000001E-10</v>
      </c>
      <c r="E45" s="260">
        <v>55</v>
      </c>
      <c r="F45" s="276">
        <v>120</v>
      </c>
      <c r="G45" s="263">
        <f>F45*(C38*COS(2*(E45-C39)*PI()/180)^2+C40)/(E38*(COS(2*(E45-E39)*PI()/180)^2) +E40)</f>
        <v>72.107533430297053</v>
      </c>
      <c r="I45" s="7"/>
      <c r="K45" s="18"/>
      <c r="L45" s="7" t="s">
        <v>257</v>
      </c>
      <c r="M45" s="7"/>
      <c r="N45" s="18"/>
      <c r="O45" s="7" t="s">
        <v>259</v>
      </c>
      <c r="P45" s="6"/>
      <c r="Q45" s="6"/>
      <c r="R45" s="7"/>
    </row>
    <row r="46" spans="1:18" ht="16.5" thickTop="1" thickBot="1" x14ac:dyDescent="0.3">
      <c r="B46" s="3"/>
      <c r="C46" s="3" t="s">
        <v>245</v>
      </c>
      <c r="D46" s="6"/>
      <c r="E46" s="6"/>
      <c r="F46" s="3"/>
      <c r="G46" s="3"/>
      <c r="I46" s="3"/>
      <c r="J46" s="3"/>
      <c r="K46" s="18"/>
      <c r="L46" s="7"/>
      <c r="M46" s="18"/>
      <c r="N46" s="18"/>
      <c r="O46" s="6"/>
      <c r="P46" s="6"/>
      <c r="Q46" s="6"/>
      <c r="R46" s="7"/>
    </row>
    <row r="47" spans="1:18" ht="16.5" thickTop="1" thickBot="1" x14ac:dyDescent="0.3">
      <c r="A47" s="3"/>
      <c r="B47" s="259" t="s">
        <v>100</v>
      </c>
      <c r="C47" s="254" t="s">
        <v>195</v>
      </c>
      <c r="D47" s="254" t="s">
        <v>196</v>
      </c>
      <c r="E47" s="254" t="s">
        <v>197</v>
      </c>
      <c r="F47" s="254" t="s">
        <v>198</v>
      </c>
      <c r="G47" s="254" t="s">
        <v>199</v>
      </c>
      <c r="H47" s="254" t="s">
        <v>200</v>
      </c>
      <c r="I47" s="255" t="s">
        <v>265</v>
      </c>
      <c r="J47" s="256" t="s">
        <v>266</v>
      </c>
      <c r="K47" s="18"/>
      <c r="L47" s="7" t="s">
        <v>254</v>
      </c>
      <c r="M47" s="18"/>
      <c r="N47" s="18"/>
      <c r="O47" s="18" t="s">
        <v>253</v>
      </c>
      <c r="P47" s="6"/>
      <c r="Q47" s="6"/>
      <c r="R47" s="7"/>
    </row>
    <row r="48" spans="1:18" ht="15.75" thickBot="1" x14ac:dyDescent="0.3">
      <c r="A48" s="3"/>
      <c r="B48" s="269" t="s">
        <v>99</v>
      </c>
      <c r="C48" s="270">
        <v>7.1257000000000001</v>
      </c>
      <c r="D48" s="270">
        <v>7.2892999999999999</v>
      </c>
      <c r="E48" s="270">
        <v>5.9291</v>
      </c>
      <c r="F48" s="270">
        <v>6.1681999999999997</v>
      </c>
      <c r="G48" s="270">
        <v>7.2074999999999996</v>
      </c>
      <c r="H48" s="270">
        <v>6.0486500000000003</v>
      </c>
      <c r="I48" s="271">
        <f>ABS(4.166/(C48-D48))</f>
        <v>25.464547677261656</v>
      </c>
      <c r="J48" s="272">
        <f>ABS(4.166/(F48-E48))</f>
        <v>17.423672103722318</v>
      </c>
      <c r="K48" s="18"/>
      <c r="L48" s="7" t="s">
        <v>255</v>
      </c>
      <c r="M48" s="18"/>
      <c r="N48" s="18"/>
      <c r="O48" s="18" t="s">
        <v>252</v>
      </c>
      <c r="P48" s="6"/>
      <c r="Q48" s="6"/>
      <c r="R48" s="7"/>
    </row>
    <row r="49" spans="2:18" ht="16.5" thickTop="1" thickBot="1" x14ac:dyDescent="0.3">
      <c r="I49" s="3"/>
      <c r="J49" s="3"/>
      <c r="K49" s="18"/>
      <c r="L49" s="7" t="s">
        <v>247</v>
      </c>
      <c r="M49" s="18"/>
      <c r="N49" s="18"/>
      <c r="O49" s="18" t="s">
        <v>248</v>
      </c>
      <c r="P49" s="6"/>
      <c r="Q49" s="6"/>
      <c r="R49" s="7"/>
    </row>
    <row r="50" spans="2:18" ht="16.5" thickTop="1" thickBot="1" x14ac:dyDescent="0.3">
      <c r="B50" s="253" t="s">
        <v>209</v>
      </c>
      <c r="C50" s="254" t="s">
        <v>210</v>
      </c>
      <c r="D50" s="254" t="s">
        <v>211</v>
      </c>
      <c r="E50" s="255" t="s">
        <v>212</v>
      </c>
      <c r="F50" s="255" t="s">
        <v>213</v>
      </c>
      <c r="G50" s="255" t="s">
        <v>201</v>
      </c>
      <c r="H50" s="257" t="s">
        <v>202</v>
      </c>
      <c r="I50" s="255" t="s">
        <v>242</v>
      </c>
      <c r="J50" s="256" t="s">
        <v>243</v>
      </c>
      <c r="K50" s="18"/>
      <c r="L50" s="7"/>
      <c r="M50" s="18"/>
      <c r="N50" s="18"/>
      <c r="O50" s="6"/>
      <c r="P50" s="6"/>
      <c r="Q50" s="6"/>
      <c r="R50" s="7"/>
    </row>
    <row r="51" spans="2:18" ht="15.75" thickBot="1" x14ac:dyDescent="0.3">
      <c r="B51" s="168">
        <v>60</v>
      </c>
      <c r="C51" s="146">
        <v>7.24</v>
      </c>
      <c r="D51" s="146">
        <v>6.1</v>
      </c>
      <c r="E51" s="270">
        <v>2.5000000000000001E-3</v>
      </c>
      <c r="F51" s="252">
        <v>0.01</v>
      </c>
      <c r="G51" s="345">
        <v>6</v>
      </c>
      <c r="H51" s="258">
        <v>1</v>
      </c>
      <c r="I51" s="169">
        <f>(F53-C51)*I48</f>
        <v>0.38196821515891671</v>
      </c>
      <c r="J51" s="170">
        <f>(G53-D51)*J48</f>
        <v>0.17423672103721946</v>
      </c>
      <c r="K51" s="18"/>
      <c r="M51" s="18"/>
      <c r="N51" s="18"/>
      <c r="O51" s="6"/>
      <c r="P51" s="6"/>
      <c r="Q51" s="6"/>
      <c r="R51" s="7"/>
    </row>
    <row r="52" spans="2:18" ht="16.5" thickTop="1" thickBot="1" x14ac:dyDescent="0.3">
      <c r="F52" s="250" t="s">
        <v>233</v>
      </c>
      <c r="G52" s="344" t="s">
        <v>234</v>
      </c>
      <c r="I52" s="7"/>
      <c r="J52" s="7"/>
      <c r="K52" s="18"/>
      <c r="M52" s="18"/>
      <c r="N52" s="18"/>
      <c r="O52" s="6"/>
      <c r="P52" s="6"/>
      <c r="Q52" s="6"/>
      <c r="R52" s="7"/>
    </row>
    <row r="53" spans="2:18" ht="15.75" thickBot="1" x14ac:dyDescent="0.3">
      <c r="F53" s="249">
        <f>C51+E51*G51</f>
        <v>7.2549999999999999</v>
      </c>
      <c r="G53" s="170">
        <f>D51+F51*H51</f>
        <v>6.1099999999999994</v>
      </c>
      <c r="K53" s="18"/>
      <c r="M53" s="18"/>
      <c r="N53" s="18"/>
      <c r="O53" s="6"/>
      <c r="P53" s="6"/>
      <c r="Q53" s="6"/>
      <c r="R53" s="7"/>
    </row>
    <row r="54" spans="2:18" ht="16.5" thickTop="1" thickBot="1" x14ac:dyDescent="0.3">
      <c r="B54" s="346" t="s">
        <v>339</v>
      </c>
      <c r="C54" s="255" t="s">
        <v>341</v>
      </c>
      <c r="D54" s="256" t="s">
        <v>340</v>
      </c>
      <c r="E54" s="6"/>
      <c r="F54" s="6"/>
      <c r="K54" s="18"/>
      <c r="M54" s="18"/>
      <c r="N54" s="18"/>
      <c r="O54" s="6"/>
      <c r="P54" s="6"/>
      <c r="Q54" s="6"/>
      <c r="R54" s="7"/>
    </row>
    <row r="55" spans="2:18" ht="15.75" thickBot="1" x14ac:dyDescent="0.3">
      <c r="B55" s="347" t="s">
        <v>239</v>
      </c>
      <c r="C55" s="169">
        <v>7.29</v>
      </c>
      <c r="D55" s="170">
        <v>6.12</v>
      </c>
      <c r="E55" s="6"/>
      <c r="F55" s="6"/>
      <c r="K55" s="18"/>
      <c r="M55" s="18"/>
      <c r="N55" s="18"/>
      <c r="O55" s="6"/>
      <c r="P55" s="6"/>
      <c r="Q55" s="6"/>
      <c r="R55" s="7"/>
    </row>
    <row r="56" spans="2:18" ht="15.75" thickTop="1" x14ac:dyDescent="0.25">
      <c r="E56" s="6"/>
      <c r="F56" s="6"/>
      <c r="K56" s="18"/>
      <c r="M56" s="18"/>
      <c r="N56" s="18"/>
      <c r="O56" s="6"/>
      <c r="P56" s="6"/>
      <c r="Q56" s="6"/>
      <c r="R56" s="7"/>
    </row>
    <row r="57" spans="2:18" ht="15.75" thickBot="1" x14ac:dyDescent="0.3">
      <c r="B57" s="12" t="s">
        <v>98</v>
      </c>
      <c r="C57" s="265"/>
      <c r="D57" s="265"/>
      <c r="E57" s="265"/>
      <c r="F57" s="266"/>
      <c r="G57" s="267"/>
      <c r="H57" s="6"/>
      <c r="K57" s="18"/>
      <c r="L57" s="7"/>
      <c r="M57" s="18"/>
      <c r="N57" s="18"/>
      <c r="O57" s="6"/>
      <c r="P57" s="6"/>
      <c r="Q57" s="6"/>
      <c r="R57" s="7"/>
    </row>
    <row r="58" spans="2:18" ht="16.5" thickTop="1" thickBot="1" x14ac:dyDescent="0.3">
      <c r="B58" s="85" t="s">
        <v>29</v>
      </c>
      <c r="C58" s="264" t="s">
        <v>38</v>
      </c>
      <c r="D58" s="153" t="s">
        <v>237</v>
      </c>
      <c r="E58" s="153" t="s">
        <v>238</v>
      </c>
      <c r="F58" s="164" t="s">
        <v>49</v>
      </c>
      <c r="G58" s="268" t="s">
        <v>50</v>
      </c>
      <c r="I58" s="7"/>
      <c r="K58" s="18"/>
      <c r="L58" s="18"/>
      <c r="M58" s="18"/>
      <c r="N58" s="18"/>
      <c r="O58" s="6"/>
      <c r="P58" s="6"/>
      <c r="Q58" s="6"/>
    </row>
    <row r="59" spans="2:18" ht="15.75" thickBot="1" x14ac:dyDescent="0.3">
      <c r="B59" s="273" t="s">
        <v>239</v>
      </c>
      <c r="C59" s="260">
        <v>2</v>
      </c>
      <c r="D59" s="261">
        <v>2.0000000000000001E-10</v>
      </c>
      <c r="E59" s="260">
        <v>100</v>
      </c>
      <c r="F59" s="262">
        <v>60</v>
      </c>
      <c r="G59" s="263">
        <f>F59*(D38*COS(2*(E59-D39)*PI()/180)^2+D40)/(E38*(COS(2*(E59-E39)*PI()/180)^2) +E40)</f>
        <v>62.982401191385954</v>
      </c>
      <c r="I59" s="7"/>
      <c r="K59" s="18"/>
      <c r="L59" s="18"/>
      <c r="M59" s="18"/>
      <c r="N59" s="18"/>
      <c r="O59" s="6"/>
      <c r="P59" s="6"/>
      <c r="Q59" s="6"/>
    </row>
    <row r="60" spans="2:18" ht="16.5" thickTop="1" thickBot="1" x14ac:dyDescent="0.3">
      <c r="B60" s="3"/>
      <c r="C60" s="3" t="s">
        <v>245</v>
      </c>
      <c r="D60" s="6"/>
      <c r="E60" s="6"/>
      <c r="F60" s="3"/>
      <c r="G60" s="3"/>
      <c r="I60" s="3"/>
      <c r="J60" s="3"/>
      <c r="K60" s="18"/>
      <c r="L60" s="2" t="s">
        <v>271</v>
      </c>
      <c r="Q60" s="6"/>
    </row>
    <row r="61" spans="2:18" ht="16.5" thickTop="1" thickBot="1" x14ac:dyDescent="0.3">
      <c r="B61" s="259" t="s">
        <v>100</v>
      </c>
      <c r="C61" s="254" t="s">
        <v>195</v>
      </c>
      <c r="D61" s="254" t="s">
        <v>196</v>
      </c>
      <c r="E61" s="254" t="s">
        <v>197</v>
      </c>
      <c r="F61" s="254" t="s">
        <v>198</v>
      </c>
      <c r="G61" s="254" t="s">
        <v>199</v>
      </c>
      <c r="H61" s="254" t="s">
        <v>200</v>
      </c>
      <c r="I61" s="255" t="s">
        <v>240</v>
      </c>
      <c r="J61" s="256" t="s">
        <v>241</v>
      </c>
      <c r="K61" s="18"/>
      <c r="L61" s="7" t="s">
        <v>269</v>
      </c>
      <c r="M61" s="7" t="s">
        <v>270</v>
      </c>
      <c r="N61" s="7" t="s">
        <v>270</v>
      </c>
      <c r="Q61" s="6"/>
    </row>
    <row r="62" spans="2:18" ht="15.75" thickBot="1" x14ac:dyDescent="0.3">
      <c r="B62" s="269" t="s">
        <v>98</v>
      </c>
      <c r="C62" s="270">
        <v>7.0622699999999998</v>
      </c>
      <c r="D62" s="270">
        <v>7.43187</v>
      </c>
      <c r="E62" s="270">
        <v>5.8754</v>
      </c>
      <c r="F62" s="270">
        <v>6.2661199999999999</v>
      </c>
      <c r="G62" s="270">
        <f>AVERAGE(C62:D62)</f>
        <v>7.2470699999999999</v>
      </c>
      <c r="H62" s="270">
        <f>AVERAGE(E62:F62)</f>
        <v>6.0707599999999999</v>
      </c>
      <c r="I62" s="271">
        <f>ABS(4.166/(C62-D62))</f>
        <v>11.271645021645018</v>
      </c>
      <c r="J62" s="272">
        <f>ABS(4.166/(F62-E62))</f>
        <v>10.662366912366915</v>
      </c>
      <c r="K62" s="18"/>
      <c r="L62" s="7">
        <f>(F62-E62)/3 + E62</f>
        <v>6.0056399999999996</v>
      </c>
      <c r="M62" s="7">
        <v>7.3479999999999999</v>
      </c>
      <c r="N62" s="7">
        <v>6.9938000000000002</v>
      </c>
      <c r="O62" s="2">
        <f>AVERAGE(M62:N62)</f>
        <v>7.1708999999999996</v>
      </c>
      <c r="Q62" s="6"/>
    </row>
    <row r="63" spans="2:18" ht="16.5" thickTop="1" thickBot="1" x14ac:dyDescent="0.3">
      <c r="I63" s="3"/>
      <c r="J63" s="3"/>
      <c r="K63" s="18"/>
      <c r="L63" s="18"/>
      <c r="M63" s="18"/>
      <c r="N63" s="18"/>
      <c r="O63" s="6"/>
      <c r="P63" s="6"/>
      <c r="Q63" s="6"/>
    </row>
    <row r="64" spans="2:18" ht="16.5" thickTop="1" thickBot="1" x14ac:dyDescent="0.3">
      <c r="B64" s="253" t="s">
        <v>209</v>
      </c>
      <c r="C64" s="254" t="s">
        <v>210</v>
      </c>
      <c r="D64" s="254" t="s">
        <v>211</v>
      </c>
      <c r="E64" s="255" t="s">
        <v>212</v>
      </c>
      <c r="F64" s="255" t="s">
        <v>213</v>
      </c>
      <c r="G64" s="255" t="s">
        <v>201</v>
      </c>
      <c r="H64" s="257" t="s">
        <v>202</v>
      </c>
      <c r="I64" s="255" t="s">
        <v>242</v>
      </c>
      <c r="J64" s="256" t="s">
        <v>243</v>
      </c>
      <c r="K64" s="18"/>
      <c r="L64" s="18"/>
      <c r="M64" s="18"/>
      <c r="N64" s="18"/>
      <c r="O64" s="6"/>
      <c r="P64" s="6"/>
      <c r="Q64" s="6"/>
    </row>
    <row r="65" spans="1:65" ht="15.75" thickBot="1" x14ac:dyDescent="0.3">
      <c r="B65" s="168">
        <v>60</v>
      </c>
      <c r="C65" s="146">
        <v>7.24</v>
      </c>
      <c r="D65" s="146">
        <v>6.0056399999999996</v>
      </c>
      <c r="E65" s="270">
        <v>5.0000000000000001E-3</v>
      </c>
      <c r="F65" s="252">
        <v>0.02</v>
      </c>
      <c r="G65" s="345">
        <v>6</v>
      </c>
      <c r="H65" s="258">
        <v>1</v>
      </c>
      <c r="I65" s="169" t="s">
        <v>276</v>
      </c>
      <c r="J65" s="170">
        <f>(G67-D65)*J62</f>
        <v>0.21324733824733375</v>
      </c>
      <c r="K65" s="18" t="e">
        <f>(7*J65 + I65)/60</f>
        <v>#VALUE!</v>
      </c>
      <c r="L65" s="18"/>
      <c r="M65" s="18"/>
      <c r="N65" s="18"/>
      <c r="O65" s="6"/>
      <c r="P65" s="6"/>
      <c r="Q65" s="6"/>
    </row>
    <row r="66" spans="1:65" ht="16.5" thickTop="1" thickBot="1" x14ac:dyDescent="0.3">
      <c r="F66" s="250" t="s">
        <v>233</v>
      </c>
      <c r="G66" s="344" t="s">
        <v>234</v>
      </c>
      <c r="I66" s="7"/>
      <c r="J66" s="7"/>
      <c r="K66" s="18"/>
      <c r="L66" s="18"/>
      <c r="M66" s="18"/>
      <c r="N66" s="18"/>
      <c r="O66" s="6"/>
      <c r="P66" s="6"/>
      <c r="Q66" s="6"/>
    </row>
    <row r="67" spans="1:65" ht="15.75" thickBot="1" x14ac:dyDescent="0.3">
      <c r="F67" s="249">
        <f>C65+E65*G65</f>
        <v>7.2700000000000005</v>
      </c>
      <c r="G67" s="170">
        <f>D65+F65*H65</f>
        <v>6.0256399999999992</v>
      </c>
      <c r="K67" s="18"/>
      <c r="L67" s="18"/>
      <c r="M67" s="18"/>
      <c r="N67" s="18"/>
      <c r="O67" s="6"/>
      <c r="P67" s="6"/>
      <c r="Q67" s="6"/>
    </row>
    <row r="68" spans="1:65" ht="16.5" thickTop="1" thickBot="1" x14ac:dyDescent="0.3">
      <c r="B68" s="346" t="s">
        <v>339</v>
      </c>
      <c r="C68" s="255" t="s">
        <v>341</v>
      </c>
      <c r="D68" s="256" t="s">
        <v>340</v>
      </c>
      <c r="E68" s="6"/>
      <c r="F68" s="6"/>
      <c r="K68" s="18"/>
      <c r="L68" s="18"/>
      <c r="M68" s="18"/>
      <c r="N68" s="18"/>
      <c r="O68" s="6"/>
      <c r="P68" s="6"/>
      <c r="Q68" s="6"/>
    </row>
    <row r="69" spans="1:65" ht="15.75" thickBot="1" x14ac:dyDescent="0.3">
      <c r="B69" s="347" t="s">
        <v>239</v>
      </c>
      <c r="C69" s="169"/>
      <c r="D69" s="170"/>
      <c r="E69" s="6"/>
      <c r="F69" s="6"/>
      <c r="G69" s="348"/>
      <c r="K69" s="18"/>
      <c r="L69" s="18"/>
      <c r="M69" s="18"/>
      <c r="N69" s="18"/>
      <c r="O69" s="6"/>
      <c r="P69" s="6"/>
      <c r="Q69" s="6"/>
    </row>
    <row r="70" spans="1:65" ht="15.75" thickTop="1" x14ac:dyDescent="0.25">
      <c r="E70" s="6"/>
      <c r="F70" s="6"/>
      <c r="K70" s="18"/>
      <c r="L70" s="18"/>
      <c r="M70" s="18"/>
      <c r="N70" s="18"/>
      <c r="O70" s="6"/>
      <c r="P70" s="6"/>
      <c r="Q70" s="6"/>
    </row>
    <row r="71" spans="1:65" ht="15.75" thickBot="1" x14ac:dyDescent="0.3">
      <c r="E71" s="6"/>
      <c r="F71" s="6"/>
      <c r="K71" s="18"/>
      <c r="L71" s="18"/>
      <c r="M71" s="18"/>
      <c r="N71" s="18"/>
      <c r="O71" s="6"/>
      <c r="P71" s="6"/>
      <c r="Q71" s="6"/>
    </row>
    <row r="72" spans="1:65" s="1" customFormat="1" ht="16.5" thickBot="1" x14ac:dyDescent="0.3">
      <c r="A72" s="69"/>
      <c r="B72" s="71" t="s">
        <v>4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</row>
    <row r="73" spans="1:65" s="3" customFormat="1" ht="16.5" thickBot="1" x14ac:dyDescent="0.3">
      <c r="B73" s="228"/>
      <c r="F73" s="230"/>
      <c r="G73" s="230"/>
    </row>
    <row r="74" spans="1:65" s="3" customFormat="1" ht="16.5" thickTop="1" thickBot="1" x14ac:dyDescent="0.3">
      <c r="B74" s="118" t="s">
        <v>227</v>
      </c>
      <c r="C74" s="231" t="s">
        <v>32</v>
      </c>
      <c r="D74" s="232" t="s">
        <v>229</v>
      </c>
      <c r="E74" s="233" t="s">
        <v>36</v>
      </c>
      <c r="F74" s="274" t="s">
        <v>246</v>
      </c>
      <c r="G74" s="234" t="s">
        <v>37</v>
      </c>
      <c r="H74" s="89" t="s">
        <v>342</v>
      </c>
    </row>
    <row r="75" spans="1:65" s="3" customFormat="1" x14ac:dyDescent="0.25">
      <c r="B75" s="113" t="s">
        <v>230</v>
      </c>
      <c r="C75" s="6"/>
      <c r="D75" s="6"/>
      <c r="E75" s="6"/>
      <c r="F75" s="6"/>
      <c r="G75" s="229"/>
      <c r="H75" s="76"/>
    </row>
    <row r="76" spans="1:65" s="3" customFormat="1" x14ac:dyDescent="0.25">
      <c r="B76" s="113" t="s">
        <v>228</v>
      </c>
      <c r="C76" s="6"/>
      <c r="D76" s="6"/>
      <c r="E76" s="6"/>
      <c r="F76" s="6"/>
      <c r="G76" s="6"/>
      <c r="H76" s="76"/>
    </row>
    <row r="77" spans="1:65" s="3" customFormat="1" ht="15.75" thickBot="1" x14ac:dyDescent="0.3">
      <c r="B77" s="110" t="s">
        <v>31</v>
      </c>
      <c r="C77" s="77" t="s">
        <v>350</v>
      </c>
      <c r="D77" s="77" t="s">
        <v>350</v>
      </c>
      <c r="E77" s="77">
        <v>147</v>
      </c>
      <c r="F77" s="77">
        <f>F76*E77</f>
        <v>0</v>
      </c>
      <c r="G77" s="77" t="s">
        <v>350</v>
      </c>
      <c r="H77" s="79" t="s">
        <v>350</v>
      </c>
    </row>
    <row r="78" spans="1:65" s="3" customFormat="1" ht="16.5" thickTop="1" x14ac:dyDescent="0.25">
      <c r="B78" s="288"/>
      <c r="C78" s="287"/>
      <c r="D78" s="287"/>
      <c r="E78" s="287"/>
      <c r="F78" s="6"/>
      <c r="G78" s="6"/>
      <c r="H78" s="6"/>
    </row>
    <row r="79" spans="1:65" s="3" customFormat="1" ht="16.5" thickBot="1" x14ac:dyDescent="0.3">
      <c r="B79" s="289"/>
      <c r="C79" s="6"/>
      <c r="D79" s="6"/>
      <c r="E79" s="6"/>
      <c r="F79" s="6"/>
      <c r="G79" s="6"/>
      <c r="H79" s="6"/>
    </row>
    <row r="80" spans="1:65" s="3" customFormat="1" ht="17.25" thickTop="1" thickBot="1" x14ac:dyDescent="0.3">
      <c r="A80" s="174"/>
      <c r="B80" s="282" t="s">
        <v>281</v>
      </c>
      <c r="C80" s="284" t="s">
        <v>282</v>
      </c>
      <c r="D80" s="285" t="s">
        <v>283</v>
      </c>
      <c r="E80" s="286" t="s">
        <v>284</v>
      </c>
      <c r="F80" s="6"/>
      <c r="G80" s="6"/>
      <c r="H80" s="6"/>
    </row>
    <row r="81" spans="1:65" s="3" customFormat="1" ht="16.5" thickBot="1" x14ac:dyDescent="0.3">
      <c r="A81" s="174"/>
      <c r="B81" s="283"/>
      <c r="C81" s="154">
        <v>473.61224900000002</v>
      </c>
      <c r="D81" s="281">
        <v>473.61222800000002</v>
      </c>
      <c r="E81" s="280">
        <f>ROUND((C81-D81)*1000000, 0)</f>
        <v>21</v>
      </c>
      <c r="F81" s="6"/>
      <c r="G81" s="6"/>
      <c r="H81" s="6"/>
    </row>
    <row r="82" spans="1:65" s="3" customFormat="1" ht="16.5" thickTop="1" x14ac:dyDescent="0.25">
      <c r="B82" s="228"/>
      <c r="C82" s="6"/>
      <c r="D82" s="6"/>
      <c r="E82" s="6"/>
      <c r="F82" s="6"/>
      <c r="G82" s="6"/>
      <c r="H82" s="6"/>
    </row>
    <row r="83" spans="1:65" ht="27" thickBot="1" x14ac:dyDescent="0.45">
      <c r="B83" s="227" t="s">
        <v>63</v>
      </c>
      <c r="E83" s="343"/>
    </row>
    <row r="84" spans="1:65" ht="16.5" thickTop="1" thickBot="1" x14ac:dyDescent="0.3">
      <c r="A84" s="7"/>
      <c r="B84" s="118" t="s">
        <v>30</v>
      </c>
      <c r="C84" s="86" t="s">
        <v>31</v>
      </c>
      <c r="D84" s="86" t="s">
        <v>347</v>
      </c>
      <c r="E84" s="86" t="s">
        <v>346</v>
      </c>
      <c r="F84" s="89" t="s">
        <v>349</v>
      </c>
      <c r="O84" s="5"/>
      <c r="U84" s="5"/>
      <c r="V84" s="5"/>
    </row>
    <row r="85" spans="1:65" x14ac:dyDescent="0.25">
      <c r="B85" s="235" t="s">
        <v>32</v>
      </c>
      <c r="C85" s="6">
        <v>26</v>
      </c>
      <c r="D85" s="6">
        <v>607.42597999999998</v>
      </c>
      <c r="E85" s="6">
        <v>607.42602999999997</v>
      </c>
      <c r="F85" s="76">
        <f>IFERROR(D85+0.0002, "-")</f>
        <v>607.42617999999993</v>
      </c>
    </row>
    <row r="86" spans="1:65" x14ac:dyDescent="0.25">
      <c r="B86" s="238" t="s">
        <v>33</v>
      </c>
      <c r="C86" s="6"/>
      <c r="D86" s="6" t="s">
        <v>17</v>
      </c>
      <c r="E86" s="6" t="s">
        <v>17</v>
      </c>
      <c r="F86" s="76" t="str">
        <f>IFERROR(D86+0.0002, "-")</f>
        <v>-</v>
      </c>
    </row>
    <row r="87" spans="1:65" x14ac:dyDescent="0.25">
      <c r="B87" s="236" t="s">
        <v>34</v>
      </c>
      <c r="C87" s="6">
        <v>178</v>
      </c>
      <c r="D87" s="6">
        <v>461.31207999999998</v>
      </c>
      <c r="E87" s="6">
        <v>461.31211000000002</v>
      </c>
      <c r="F87" s="76">
        <f>IFERROR(D87+0.0002, "-")</f>
        <v>461.31227999999999</v>
      </c>
    </row>
    <row r="88" spans="1:65" x14ac:dyDescent="0.25">
      <c r="B88" s="237" t="s">
        <v>35</v>
      </c>
      <c r="C88" s="6"/>
      <c r="D88" s="6" t="s">
        <v>17</v>
      </c>
      <c r="E88" s="6" t="s">
        <v>17</v>
      </c>
      <c r="F88" s="76" t="str">
        <f>IFERROR(D88+0.0002, "-")</f>
        <v>-</v>
      </c>
      <c r="G88" s="7"/>
      <c r="H88" s="7"/>
      <c r="I88" s="7"/>
    </row>
    <row r="89" spans="1:65" x14ac:dyDescent="0.25">
      <c r="B89" s="239" t="s">
        <v>36</v>
      </c>
      <c r="C89" s="6">
        <v>15</v>
      </c>
      <c r="D89" s="6">
        <v>541.43304799999999</v>
      </c>
      <c r="E89" s="6">
        <v>541.43304799999999</v>
      </c>
      <c r="F89" s="76">
        <f>IFERROR(D89, "-")</f>
        <v>541.43304799999999</v>
      </c>
      <c r="G89" s="7"/>
      <c r="H89" s="7">
        <f>461.3121 + 0.000105 - 0.00002</f>
        <v>461.312185</v>
      </c>
      <c r="I89" s="7"/>
    </row>
    <row r="90" spans="1:65" x14ac:dyDescent="0.25">
      <c r="B90" s="239" t="s">
        <v>235</v>
      </c>
      <c r="C90" s="6"/>
      <c r="D90" s="6">
        <f>D89</f>
        <v>541.43304799999999</v>
      </c>
      <c r="E90" s="6">
        <f>E89</f>
        <v>541.43304799999999</v>
      </c>
      <c r="F90" s="76"/>
      <c r="G90" s="7"/>
      <c r="H90" s="7"/>
      <c r="I90" s="7"/>
    </row>
    <row r="91" spans="1:65" ht="15.75" thickBot="1" x14ac:dyDescent="0.3">
      <c r="B91" s="240" t="s">
        <v>37</v>
      </c>
      <c r="C91" s="77">
        <v>465</v>
      </c>
      <c r="D91" s="77" t="s">
        <v>17</v>
      </c>
      <c r="E91" s="77" t="s">
        <v>17</v>
      </c>
      <c r="F91" s="79" t="str">
        <f>IFERROR(D91+0.0002, "-")</f>
        <v>-</v>
      </c>
      <c r="G91" s="7"/>
      <c r="H91" s="7"/>
      <c r="I91" s="7"/>
    </row>
    <row r="92" spans="1:65" ht="15.75" thickTop="1" x14ac:dyDescent="0.25">
      <c r="C92" s="6"/>
      <c r="F92" s="105" t="s">
        <v>338</v>
      </c>
      <c r="G92" s="7"/>
      <c r="H92" s="7"/>
      <c r="I92" s="7"/>
    </row>
    <row r="93" spans="1:65" ht="15.75" thickBot="1" x14ac:dyDescent="0.3">
      <c r="A93" s="3"/>
      <c r="B93" s="2" t="s">
        <v>77</v>
      </c>
      <c r="C93" s="3"/>
      <c r="D93" s="3"/>
      <c r="F93" s="102">
        <f>-G90</f>
        <v>0</v>
      </c>
      <c r="G93" s="7"/>
      <c r="H93" s="7"/>
      <c r="I93" s="7"/>
    </row>
    <row r="94" spans="1:65" ht="15.75" thickTop="1" x14ac:dyDescent="0.25">
      <c r="A94" s="106"/>
      <c r="B94" s="106"/>
      <c r="C94" s="106"/>
      <c r="D94" s="106"/>
      <c r="E94" s="107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06"/>
      <c r="BK94" s="106"/>
      <c r="BL94" s="106"/>
      <c r="BM94" s="106"/>
    </row>
    <row r="95" spans="1:65" ht="27" thickBot="1" x14ac:dyDescent="0.45">
      <c r="A95" s="3"/>
      <c r="B95" s="227" t="s">
        <v>60</v>
      </c>
      <c r="D95" s="158"/>
      <c r="F95" s="158"/>
      <c r="G95" s="3"/>
    </row>
    <row r="96" spans="1:65" ht="16.5" thickTop="1" thickBot="1" x14ac:dyDescent="0.3">
      <c r="A96" s="8"/>
      <c r="B96" s="118" t="s">
        <v>30</v>
      </c>
      <c r="C96" s="86" t="s">
        <v>31</v>
      </c>
      <c r="D96" s="153" t="s">
        <v>193</v>
      </c>
      <c r="E96" s="86" t="s">
        <v>343</v>
      </c>
      <c r="F96" s="86" t="s">
        <v>344</v>
      </c>
      <c r="G96" s="86" t="s">
        <v>345</v>
      </c>
      <c r="H96" s="86" t="s">
        <v>73</v>
      </c>
      <c r="I96" s="89" t="s">
        <v>72</v>
      </c>
    </row>
    <row r="97" spans="1:19" x14ac:dyDescent="0.25">
      <c r="A97" s="3"/>
      <c r="B97" s="235" t="s">
        <v>32</v>
      </c>
      <c r="C97" s="6">
        <v>28</v>
      </c>
      <c r="D97" s="7">
        <v>1.833</v>
      </c>
      <c r="E97" s="6">
        <f>E85 + 0.001*D97</f>
        <v>607.427863</v>
      </c>
      <c r="F97" s="6">
        <v>607.427863</v>
      </c>
      <c r="G97" s="6">
        <v>607.42789000000005</v>
      </c>
      <c r="H97" s="6">
        <v>200</v>
      </c>
      <c r="I97" s="76">
        <f t="shared" ref="I97:I102" si="2">IFERROR(E97+0.000001*H97, "-")</f>
        <v>607.42806299999995</v>
      </c>
    </row>
    <row r="98" spans="1:19" x14ac:dyDescent="0.25">
      <c r="A98" s="3"/>
      <c r="B98" s="238" t="s">
        <v>33</v>
      </c>
      <c r="C98" s="6"/>
      <c r="D98" s="7"/>
      <c r="E98" s="6" t="s">
        <v>17</v>
      </c>
      <c r="F98" s="6" t="s">
        <v>17</v>
      </c>
      <c r="G98" s="6" t="s">
        <v>17</v>
      </c>
      <c r="H98" s="6" t="s">
        <v>17</v>
      </c>
      <c r="I98" s="76" t="str">
        <f t="shared" si="2"/>
        <v>-</v>
      </c>
    </row>
    <row r="99" spans="1:19" x14ac:dyDescent="0.25">
      <c r="A99" s="3"/>
      <c r="B99" s="236" t="s">
        <v>34</v>
      </c>
      <c r="C99" s="6">
        <v>169</v>
      </c>
      <c r="D99" s="7">
        <v>0.10675</v>
      </c>
      <c r="E99" s="6">
        <f>E87 +0.001*D99</f>
        <v>461.31221675</v>
      </c>
      <c r="F99" s="6">
        <v>461.31219199999998</v>
      </c>
      <c r="G99" s="6">
        <v>461.31220500000001</v>
      </c>
      <c r="H99" s="6">
        <v>-200</v>
      </c>
      <c r="I99" s="76">
        <f t="shared" si="2"/>
        <v>461.31201675</v>
      </c>
    </row>
    <row r="100" spans="1:19" x14ac:dyDescent="0.25">
      <c r="A100" s="3"/>
      <c r="B100" s="237" t="s">
        <v>35</v>
      </c>
      <c r="C100" s="6"/>
      <c r="D100" s="7"/>
      <c r="E100" s="6" t="s">
        <v>17</v>
      </c>
      <c r="F100" s="6" t="s">
        <v>17</v>
      </c>
      <c r="G100" s="6" t="s">
        <v>17</v>
      </c>
      <c r="H100" s="6" t="s">
        <v>17</v>
      </c>
      <c r="I100" s="76" t="str">
        <f t="shared" si="2"/>
        <v>-</v>
      </c>
      <c r="K100" s="3"/>
    </row>
    <row r="101" spans="1:19" x14ac:dyDescent="0.25">
      <c r="A101" s="3"/>
      <c r="B101" s="239" t="s">
        <v>36</v>
      </c>
      <c r="C101" s="6">
        <v>16</v>
      </c>
      <c r="D101" s="7">
        <v>0.27400000000000002</v>
      </c>
      <c r="E101" s="6">
        <f>E89 + 0.001*D101</f>
        <v>541.43332199999998</v>
      </c>
      <c r="F101" s="6">
        <v>541.43332099999998</v>
      </c>
      <c r="G101" s="6">
        <v>541.43321000000003</v>
      </c>
      <c r="H101" s="6" t="s">
        <v>17</v>
      </c>
      <c r="I101" s="76" t="str">
        <f t="shared" si="2"/>
        <v>-</v>
      </c>
    </row>
    <row r="102" spans="1:19" ht="15.75" thickBot="1" x14ac:dyDescent="0.3">
      <c r="A102" s="3"/>
      <c r="B102" s="240" t="s">
        <v>37</v>
      </c>
      <c r="C102" s="77"/>
      <c r="D102" s="7"/>
      <c r="E102" s="77" t="s">
        <v>17</v>
      </c>
      <c r="F102" s="77"/>
      <c r="G102" s="77"/>
      <c r="H102" s="77" t="s">
        <v>17</v>
      </c>
      <c r="I102" s="79" t="str">
        <f t="shared" si="2"/>
        <v>-</v>
      </c>
    </row>
    <row r="103" spans="1:19" ht="16.5" thickTop="1" thickBot="1" x14ac:dyDescent="0.3">
      <c r="A103" s="3"/>
      <c r="B103" s="11"/>
      <c r="C103" s="152"/>
      <c r="D103" s="152"/>
      <c r="E103" s="152"/>
      <c r="F103" s="6"/>
      <c r="G103" s="3"/>
    </row>
    <row r="104" spans="1:19" ht="16.5" thickTop="1" thickBot="1" x14ac:dyDescent="0.3">
      <c r="A104" s="4"/>
      <c r="B104" s="118" t="s">
        <v>30</v>
      </c>
      <c r="C104" s="156" t="s">
        <v>186</v>
      </c>
      <c r="D104" s="86" t="s">
        <v>42</v>
      </c>
      <c r="E104" s="153" t="s">
        <v>182</v>
      </c>
      <c r="F104" s="86" t="s">
        <v>75</v>
      </c>
      <c r="G104" s="86" t="s">
        <v>74</v>
      </c>
      <c r="H104" s="86" t="s">
        <v>71</v>
      </c>
      <c r="I104" s="86" t="s">
        <v>277</v>
      </c>
      <c r="J104" s="89" t="s">
        <v>43</v>
      </c>
    </row>
    <row r="105" spans="1:19" x14ac:dyDescent="0.25">
      <c r="A105" s="4"/>
      <c r="B105" s="235"/>
      <c r="C105" s="7" t="s">
        <v>82</v>
      </c>
      <c r="D105" s="7">
        <v>4.0190000000000001</v>
      </c>
      <c r="E105" s="7" t="s">
        <v>84</v>
      </c>
      <c r="F105" s="7">
        <f>IFERROR($G$97 + 0.001*D105, "-")</f>
        <v>607.43190900000002</v>
      </c>
      <c r="G105" s="7">
        <f>IFERROR($G$97- 0.001*D105, "-")</f>
        <v>607.42387100000008</v>
      </c>
      <c r="H105" s="7">
        <v>8</v>
      </c>
      <c r="I105" s="229">
        <v>-38.799999999999997</v>
      </c>
      <c r="J105" s="76">
        <f>I105+'Isotope-Sw'!F38</f>
        <v>14.270000000000003</v>
      </c>
    </row>
    <row r="106" spans="1:19" x14ac:dyDescent="0.25">
      <c r="A106" s="4"/>
      <c r="B106" s="238" t="s">
        <v>32</v>
      </c>
      <c r="C106" s="7"/>
      <c r="D106" s="7"/>
      <c r="E106" s="7"/>
      <c r="F106" s="7"/>
      <c r="G106" s="7"/>
      <c r="H106" s="7"/>
      <c r="I106" s="7"/>
      <c r="J106" s="76"/>
    </row>
    <row r="107" spans="1:19" x14ac:dyDescent="0.25">
      <c r="A107" s="4"/>
      <c r="B107" s="238"/>
      <c r="C107" s="157"/>
      <c r="D107" s="14" t="s">
        <v>17</v>
      </c>
      <c r="E107" s="107"/>
      <c r="F107" s="14" t="str">
        <f>IFERROR($G$97 + 0.001*D107, "-")</f>
        <v>-</v>
      </c>
      <c r="G107" s="14" t="str">
        <f>IFERROR($G$97- 0.001*D107, "-")</f>
        <v>-</v>
      </c>
      <c r="H107" s="14"/>
      <c r="I107" s="14"/>
      <c r="J107" s="103"/>
    </row>
    <row r="108" spans="1:19" x14ac:dyDescent="0.25">
      <c r="A108" s="4"/>
      <c r="B108" s="238"/>
      <c r="C108" s="7"/>
      <c r="D108" s="6" t="s">
        <v>17</v>
      </c>
      <c r="E108" s="7"/>
      <c r="F108" s="6" t="str">
        <f>IFERROR($G$97 + 0.001*D108, "-")</f>
        <v>-</v>
      </c>
      <c r="G108" s="6" t="str">
        <f>IFERROR($G$97- 0.001*D108, "-")</f>
        <v>-</v>
      </c>
      <c r="H108" s="6"/>
      <c r="I108" s="278"/>
      <c r="J108" s="76"/>
    </row>
    <row r="109" spans="1:19" x14ac:dyDescent="0.25">
      <c r="A109" s="4"/>
      <c r="B109" s="238" t="s">
        <v>33</v>
      </c>
      <c r="C109" s="7"/>
      <c r="D109" s="6" t="s">
        <v>17</v>
      </c>
      <c r="E109" s="7"/>
      <c r="F109" s="6" t="str">
        <f>IFERROR($G$97 + 0.001*D109, "-")</f>
        <v>-</v>
      </c>
      <c r="G109" s="6" t="str">
        <f>IFERROR($G$97- 0.001*D109, "-")</f>
        <v>-</v>
      </c>
      <c r="H109" s="6"/>
      <c r="I109" s="6"/>
      <c r="J109" s="76"/>
      <c r="O109" s="6"/>
      <c r="P109" s="6"/>
      <c r="Q109" s="6"/>
      <c r="R109" s="3"/>
      <c r="S109" s="6"/>
    </row>
    <row r="110" spans="1:19" x14ac:dyDescent="0.25">
      <c r="A110" s="4"/>
      <c r="B110" s="241"/>
      <c r="C110" s="157"/>
      <c r="D110" s="14" t="s">
        <v>17</v>
      </c>
      <c r="E110" s="107"/>
      <c r="F110" s="14" t="str">
        <f>IFERROR($G$97 + 0.001*D110, "-")</f>
        <v>-</v>
      </c>
      <c r="G110" s="14" t="str">
        <f>IFERROR($G$97- 0.001*D110, "-")</f>
        <v>-</v>
      </c>
      <c r="H110" s="14"/>
      <c r="I110" s="14"/>
      <c r="J110" s="103"/>
      <c r="L110" s="3"/>
      <c r="M110" s="3"/>
      <c r="N110" s="3"/>
      <c r="O110" s="6"/>
      <c r="P110" s="6"/>
      <c r="Q110" s="6"/>
      <c r="R110" s="3"/>
      <c r="S110" s="6"/>
    </row>
    <row r="111" spans="1:19" x14ac:dyDescent="0.25">
      <c r="A111" s="4"/>
      <c r="B111" s="236"/>
      <c r="C111" s="7" t="s">
        <v>83</v>
      </c>
      <c r="D111" s="6">
        <v>0.40400000000000003</v>
      </c>
      <c r="E111" s="7" t="s">
        <v>158</v>
      </c>
      <c r="F111" s="6">
        <f>IFERROR($G$99 + 0.001*D111, "-")</f>
        <v>461.31260900000001</v>
      </c>
      <c r="G111" s="6">
        <f>IFERROR($G$99- 0.001*D111, "-")</f>
        <v>461.311801</v>
      </c>
      <c r="H111" s="6">
        <v>16</v>
      </c>
      <c r="I111" s="6">
        <v>-29.8</v>
      </c>
      <c r="J111" s="76">
        <f>I111+40.9</f>
        <v>11.099999999999998</v>
      </c>
      <c r="L111" s="3"/>
      <c r="M111" s="3"/>
      <c r="N111" s="3"/>
      <c r="O111" s="6"/>
      <c r="P111" s="6"/>
      <c r="Q111" s="6"/>
      <c r="R111" s="3"/>
      <c r="S111" s="6"/>
    </row>
    <row r="112" spans="1:19" x14ac:dyDescent="0.25">
      <c r="A112" s="4"/>
      <c r="B112" s="236" t="s">
        <v>34</v>
      </c>
      <c r="C112" s="7"/>
      <c r="D112" s="6">
        <v>0.53800000000000003</v>
      </c>
      <c r="E112" s="7" t="s">
        <v>159</v>
      </c>
      <c r="F112" s="6">
        <f>IFERROR($G$99 + 0.001*D112, "-")</f>
        <v>461.31274300000001</v>
      </c>
      <c r="G112" s="6">
        <f>IFERROR($G$99- 0.001*D112, "-")</f>
        <v>461.311667</v>
      </c>
      <c r="H112" s="6">
        <v>12.5</v>
      </c>
      <c r="I112" s="6">
        <v>-25.1</v>
      </c>
      <c r="J112" s="76">
        <f>I112+37.8</f>
        <v>12.699999999999996</v>
      </c>
      <c r="L112" s="3"/>
      <c r="M112" s="3"/>
      <c r="N112" s="3"/>
      <c r="O112" s="6"/>
      <c r="P112" s="6"/>
      <c r="Q112" s="6"/>
      <c r="R112" s="3"/>
      <c r="S112" s="6"/>
    </row>
    <row r="113" spans="1:65" x14ac:dyDescent="0.25">
      <c r="B113" s="243"/>
      <c r="C113" s="7"/>
      <c r="D113" s="6">
        <v>0.60399999999999998</v>
      </c>
      <c r="E113" s="7" t="s">
        <v>160</v>
      </c>
      <c r="F113" s="6">
        <f>IFERROR($G$99 + 0.001*D113, "-")</f>
        <v>461.31280900000002</v>
      </c>
      <c r="G113" s="6">
        <f>IFERROR($G$99- 0.001*D113, "-")</f>
        <v>461.311601</v>
      </c>
      <c r="H113" s="6">
        <v>13.5</v>
      </c>
      <c r="I113" s="6">
        <v>-23.7</v>
      </c>
      <c r="J113" s="76">
        <f>I113+37.58</f>
        <v>13.879999999999999</v>
      </c>
      <c r="L113" s="3"/>
      <c r="M113" s="3"/>
      <c r="N113" s="3"/>
      <c r="O113" s="6"/>
      <c r="P113" s="6"/>
      <c r="Q113" s="6"/>
      <c r="R113" s="3"/>
      <c r="S113" s="6"/>
    </row>
    <row r="114" spans="1:65" x14ac:dyDescent="0.25">
      <c r="B114" s="243"/>
      <c r="C114" s="157"/>
      <c r="D114" s="14" t="s">
        <v>17</v>
      </c>
      <c r="E114" s="107"/>
      <c r="F114" s="14" t="str">
        <f>IFERROR($G$99 + 0.001*D114, "-")</f>
        <v>-</v>
      </c>
      <c r="G114" s="14" t="str">
        <f>IFERROR($G$99- 0.001*D114, "-")</f>
        <v>-</v>
      </c>
      <c r="H114" s="14"/>
      <c r="I114" s="14"/>
      <c r="J114" s="103"/>
      <c r="L114" s="3"/>
      <c r="M114" s="3"/>
      <c r="N114" s="3"/>
      <c r="O114" s="6"/>
      <c r="P114" s="6"/>
      <c r="Q114" s="6"/>
      <c r="R114" s="3"/>
      <c r="S114" s="6"/>
    </row>
    <row r="115" spans="1:65" x14ac:dyDescent="0.25">
      <c r="B115" s="237"/>
      <c r="C115" s="7"/>
      <c r="D115" s="6" t="s">
        <v>17</v>
      </c>
      <c r="E115" s="7"/>
      <c r="F115" s="6" t="str">
        <f>IFERROR($G$100 + 0.001*D115, "-")</f>
        <v>-</v>
      </c>
      <c r="G115" s="6" t="str">
        <f>IFERROR($G$100- 0.001*D115, "-")</f>
        <v>-</v>
      </c>
      <c r="H115" s="6"/>
      <c r="I115" s="6"/>
      <c r="J115" s="76"/>
      <c r="L115" s="3"/>
      <c r="M115" s="3"/>
      <c r="N115" s="3"/>
      <c r="O115" s="6"/>
      <c r="P115" s="6"/>
      <c r="Q115" s="6"/>
      <c r="R115" s="3"/>
      <c r="S115" s="6"/>
    </row>
    <row r="116" spans="1:65" x14ac:dyDescent="0.25">
      <c r="B116" s="237" t="s">
        <v>35</v>
      </c>
      <c r="C116" s="7"/>
      <c r="D116" s="6" t="s">
        <v>17</v>
      </c>
      <c r="E116" s="7"/>
      <c r="F116" s="6" t="str">
        <f>IFERROR($G$100 + 0.001*D116, "-")</f>
        <v>-</v>
      </c>
      <c r="G116" s="6" t="str">
        <f>IFERROR($G$100- 0.001*D116, "-")</f>
        <v>-</v>
      </c>
      <c r="H116" s="6"/>
      <c r="I116" s="6"/>
      <c r="J116" s="76"/>
      <c r="L116" s="3"/>
      <c r="M116" s="3"/>
      <c r="N116" s="3"/>
      <c r="O116" s="6"/>
      <c r="P116" s="6"/>
      <c r="Q116" s="6"/>
      <c r="R116" s="3"/>
      <c r="S116" s="6"/>
    </row>
    <row r="117" spans="1:65" ht="15.75" thickBot="1" x14ac:dyDescent="0.3">
      <c r="B117" s="245"/>
      <c r="C117" s="154"/>
      <c r="D117" s="77" t="s">
        <v>17</v>
      </c>
      <c r="E117" s="77"/>
      <c r="F117" s="77" t="str">
        <f>IFERROR($G$100 + 0.001*D117, "-")</f>
        <v>-</v>
      </c>
      <c r="G117" s="77" t="str">
        <f>IFERROR($G$100- 0.001*D117, "-")</f>
        <v>-</v>
      </c>
      <c r="H117" s="77"/>
      <c r="I117" s="77"/>
      <c r="J117" s="79"/>
      <c r="L117" s="3"/>
      <c r="M117" s="3"/>
      <c r="N117" s="3"/>
      <c r="O117" s="6"/>
      <c r="P117" s="6"/>
      <c r="Q117" s="6"/>
      <c r="R117" s="3"/>
      <c r="S117" s="6"/>
    </row>
    <row r="118" spans="1:65" ht="16.5" thickTop="1" thickBot="1" x14ac:dyDescent="0.3">
      <c r="B118" s="3"/>
      <c r="C118" s="6"/>
      <c r="E118" s="6"/>
      <c r="F118" s="116" t="s">
        <v>338</v>
      </c>
      <c r="G118" s="3"/>
      <c r="H118" s="6"/>
      <c r="L118" s="3"/>
      <c r="M118" s="3"/>
      <c r="N118" s="3"/>
      <c r="O118" s="6"/>
      <c r="P118" s="6"/>
      <c r="Q118" s="6"/>
      <c r="R118" s="3"/>
      <c r="S118" s="6"/>
    </row>
    <row r="119" spans="1:65" ht="15.75" thickBot="1" x14ac:dyDescent="0.3">
      <c r="B119" s="2" t="s">
        <v>77</v>
      </c>
      <c r="C119" s="6"/>
      <c r="E119" s="6"/>
      <c r="F119" s="115">
        <v>2000</v>
      </c>
      <c r="G119" s="3"/>
      <c r="H119" s="6"/>
      <c r="L119" s="3"/>
      <c r="M119" s="3"/>
      <c r="N119" s="3"/>
      <c r="O119" s="6"/>
      <c r="P119" s="6"/>
      <c r="Q119" s="6"/>
      <c r="R119" s="3"/>
      <c r="S119" s="6"/>
    </row>
    <row r="120" spans="1:65" ht="15.75" thickTop="1" x14ac:dyDescent="0.25">
      <c r="A120" s="106"/>
      <c r="B120" s="106"/>
      <c r="C120" s="107"/>
      <c r="D120" s="107"/>
      <c r="E120" s="107"/>
      <c r="F120" s="106"/>
      <c r="G120" s="107"/>
      <c r="H120" s="106"/>
      <c r="I120" s="106"/>
      <c r="J120" s="106"/>
      <c r="K120" s="106"/>
      <c r="L120" s="106"/>
      <c r="M120" s="106"/>
      <c r="N120" s="106"/>
      <c r="O120" s="107"/>
      <c r="P120" s="107"/>
      <c r="Q120" s="107"/>
      <c r="R120" s="106"/>
      <c r="S120" s="107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06"/>
      <c r="BK120" s="106"/>
      <c r="BL120" s="106"/>
      <c r="BM120" s="106"/>
    </row>
    <row r="121" spans="1:65" ht="27" thickBot="1" x14ac:dyDescent="0.45">
      <c r="B121" s="227" t="s">
        <v>47</v>
      </c>
      <c r="D121" s="158"/>
      <c r="F121" s="158"/>
    </row>
    <row r="122" spans="1:65" ht="16.5" thickTop="1" thickBot="1" x14ac:dyDescent="0.3">
      <c r="A122" s="12"/>
      <c r="B122" s="118" t="s">
        <v>30</v>
      </c>
      <c r="C122" s="86" t="s">
        <v>31</v>
      </c>
      <c r="D122" s="86" t="s">
        <v>193</v>
      </c>
      <c r="E122" s="86" t="s">
        <v>348</v>
      </c>
      <c r="F122" s="86" t="s">
        <v>344</v>
      </c>
      <c r="G122" s="86" t="s">
        <v>345</v>
      </c>
      <c r="H122" s="86" t="s">
        <v>73</v>
      </c>
      <c r="I122" s="104" t="s">
        <v>72</v>
      </c>
    </row>
    <row r="123" spans="1:65" x14ac:dyDescent="0.25">
      <c r="B123" s="235" t="s">
        <v>32</v>
      </c>
      <c r="C123" s="6"/>
      <c r="D123" s="7">
        <v>0</v>
      </c>
      <c r="E123" s="6">
        <f>D85+0.001*D123</f>
        <v>607.42597999999998</v>
      </c>
      <c r="G123" s="6">
        <v>607.42597000000001</v>
      </c>
      <c r="H123" s="6">
        <v>200</v>
      </c>
      <c r="I123" s="76">
        <f>IFERROR(G123+0.000001*H123, "-")</f>
        <v>607.42616999999996</v>
      </c>
    </row>
    <row r="124" spans="1:65" x14ac:dyDescent="0.25">
      <c r="B124" s="238" t="s">
        <v>33</v>
      </c>
      <c r="C124" s="6"/>
      <c r="D124" s="7"/>
      <c r="E124" s="6" t="s">
        <v>17</v>
      </c>
      <c r="G124" s="6" t="s">
        <v>17</v>
      </c>
      <c r="H124" s="6" t="s">
        <v>17</v>
      </c>
      <c r="I124" s="76" t="str">
        <f t="shared" ref="I124:I128" si="3">IFERROR(G124+0.000001*H124, "-")</f>
        <v>-</v>
      </c>
    </row>
    <row r="125" spans="1:65" x14ac:dyDescent="0.25">
      <c r="B125" s="236" t="s">
        <v>34</v>
      </c>
      <c r="C125" s="6"/>
      <c r="D125" s="7">
        <v>0.5</v>
      </c>
      <c r="E125" s="6">
        <f>D87+0.001*D125</f>
        <v>461.31257999999997</v>
      </c>
      <c r="G125" s="6">
        <v>461.31204000000002</v>
      </c>
      <c r="H125" s="6">
        <v>200</v>
      </c>
      <c r="I125" s="76">
        <f t="shared" si="3"/>
        <v>461.31224000000003</v>
      </c>
    </row>
    <row r="126" spans="1:65" x14ac:dyDescent="0.25">
      <c r="B126" s="237" t="s">
        <v>35</v>
      </c>
      <c r="C126" s="6"/>
      <c r="D126" s="7"/>
      <c r="E126" s="6" t="s">
        <v>17</v>
      </c>
      <c r="G126" s="6" t="s">
        <v>17</v>
      </c>
      <c r="H126" s="6" t="s">
        <v>17</v>
      </c>
      <c r="I126" s="76" t="str">
        <f t="shared" si="3"/>
        <v>-</v>
      </c>
    </row>
    <row r="127" spans="1:65" x14ac:dyDescent="0.25">
      <c r="B127" s="239" t="s">
        <v>36</v>
      </c>
      <c r="C127" s="6"/>
      <c r="D127" s="7">
        <v>0.38650000000000001</v>
      </c>
      <c r="E127" s="6">
        <f>D89+0.001*D127</f>
        <v>541.43343449999998</v>
      </c>
      <c r="G127" s="6" t="s">
        <v>17</v>
      </c>
      <c r="H127" s="6" t="s">
        <v>17</v>
      </c>
      <c r="I127" s="76" t="str">
        <f t="shared" si="3"/>
        <v>-</v>
      </c>
    </row>
    <row r="128" spans="1:65" ht="15.75" thickBot="1" x14ac:dyDescent="0.3">
      <c r="B128" s="240" t="s">
        <v>37</v>
      </c>
      <c r="C128" s="77"/>
      <c r="D128" s="7"/>
      <c r="E128" s="77" t="s">
        <v>17</v>
      </c>
      <c r="F128" s="343"/>
      <c r="G128" s="77" t="s">
        <v>17</v>
      </c>
      <c r="H128" s="77" t="s">
        <v>17</v>
      </c>
      <c r="I128" s="79" t="str">
        <f t="shared" si="3"/>
        <v>-</v>
      </c>
    </row>
    <row r="129" spans="2:9" ht="16.5" thickTop="1" thickBot="1" x14ac:dyDescent="0.3">
      <c r="B129" s="11"/>
      <c r="C129" s="152"/>
      <c r="D129" s="152"/>
      <c r="E129" s="6"/>
      <c r="F129" s="6"/>
      <c r="G129" s="3"/>
    </row>
    <row r="130" spans="2:9" ht="16.5" thickTop="1" thickBot="1" x14ac:dyDescent="0.3">
      <c r="B130" s="118" t="s">
        <v>30</v>
      </c>
      <c r="C130" s="156" t="s">
        <v>186</v>
      </c>
      <c r="D130" s="86" t="s">
        <v>42</v>
      </c>
      <c r="E130" s="86" t="s">
        <v>183</v>
      </c>
      <c r="F130" s="86" t="s">
        <v>75</v>
      </c>
      <c r="G130" s="86" t="s">
        <v>74</v>
      </c>
      <c r="H130" s="86" t="s">
        <v>76</v>
      </c>
      <c r="I130" s="89" t="s">
        <v>43</v>
      </c>
    </row>
    <row r="131" spans="2:9" x14ac:dyDescent="0.25">
      <c r="B131" s="242"/>
      <c r="C131" s="7"/>
      <c r="D131" s="6">
        <v>4.2342500000000003</v>
      </c>
      <c r="E131" s="7" t="s">
        <v>86</v>
      </c>
      <c r="F131" s="6">
        <f t="shared" ref="F131:F137" si="4">IFERROR($G$123 + 0.001*D131, "-")</f>
        <v>607.43020424999997</v>
      </c>
      <c r="G131" s="6">
        <f t="shared" ref="G131:G137" si="5">IFERROR($G$123- 0.001*D131, "-")</f>
        <v>607.42173575000004</v>
      </c>
      <c r="H131" s="6">
        <v>14</v>
      </c>
      <c r="I131" s="76">
        <f>-7.2 + 20</f>
        <v>12.8</v>
      </c>
    </row>
    <row r="132" spans="2:9" x14ac:dyDescent="0.25">
      <c r="B132" s="238" t="s">
        <v>32</v>
      </c>
      <c r="C132" s="7"/>
      <c r="D132" s="7">
        <v>7.53</v>
      </c>
      <c r="E132" s="7" t="s">
        <v>150</v>
      </c>
      <c r="F132" s="6">
        <f t="shared" si="4"/>
        <v>607.43349999999998</v>
      </c>
      <c r="G132" s="6">
        <f t="shared" si="5"/>
        <v>607.41844000000003</v>
      </c>
      <c r="H132" s="6">
        <v>13</v>
      </c>
      <c r="I132" s="76">
        <f>-6.7+20</f>
        <v>13.3</v>
      </c>
    </row>
    <row r="133" spans="2:9" x14ac:dyDescent="0.25">
      <c r="B133" s="241"/>
      <c r="C133" s="157"/>
      <c r="D133" s="14" t="s">
        <v>17</v>
      </c>
      <c r="E133" s="14"/>
      <c r="F133" s="14" t="str">
        <f t="shared" si="4"/>
        <v>-</v>
      </c>
      <c r="G133" s="14" t="str">
        <f t="shared" si="5"/>
        <v>-</v>
      </c>
      <c r="H133" s="14"/>
      <c r="I133" s="103"/>
    </row>
    <row r="134" spans="2:9" x14ac:dyDescent="0.25">
      <c r="B134" s="238" t="s">
        <v>187</v>
      </c>
      <c r="C134" s="6"/>
      <c r="D134" s="6">
        <v>2.3944999999999999</v>
      </c>
      <c r="E134" s="7" t="s">
        <v>85</v>
      </c>
      <c r="F134" s="6">
        <f t="shared" si="4"/>
        <v>607.42836450000004</v>
      </c>
      <c r="G134" s="6">
        <f t="shared" si="5"/>
        <v>607.42357549999997</v>
      </c>
      <c r="H134" s="6">
        <v>24</v>
      </c>
      <c r="I134" s="76">
        <f>-6.8+20</f>
        <v>13.2</v>
      </c>
    </row>
    <row r="135" spans="2:9" x14ac:dyDescent="0.25">
      <c r="B135" s="238"/>
      <c r="C135" s="155"/>
      <c r="D135" s="107" t="s">
        <v>17</v>
      </c>
      <c r="E135" s="107"/>
      <c r="F135" s="107" t="str">
        <f t="shared" si="4"/>
        <v>-</v>
      </c>
      <c r="G135" s="107" t="str">
        <f t="shared" si="5"/>
        <v>-</v>
      </c>
      <c r="H135" s="107"/>
      <c r="I135" s="95"/>
    </row>
    <row r="136" spans="2:9" x14ac:dyDescent="0.25">
      <c r="B136" s="238" t="s">
        <v>33</v>
      </c>
      <c r="C136" s="7"/>
      <c r="D136" s="6">
        <v>4.2343599999999997</v>
      </c>
      <c r="E136" s="7" t="s">
        <v>86</v>
      </c>
      <c r="F136" s="6">
        <f t="shared" si="4"/>
        <v>607.43020436000006</v>
      </c>
      <c r="G136" s="6">
        <f t="shared" si="5"/>
        <v>607.42173563999995</v>
      </c>
      <c r="H136" s="6">
        <f>H131</f>
        <v>14</v>
      </c>
      <c r="I136" s="76">
        <f>I131</f>
        <v>12.8</v>
      </c>
    </row>
    <row r="137" spans="2:9" x14ac:dyDescent="0.25">
      <c r="B137" s="241"/>
      <c r="C137" s="157"/>
      <c r="D137" s="14" t="s">
        <v>17</v>
      </c>
      <c r="E137" s="14"/>
      <c r="F137" s="14" t="str">
        <f t="shared" si="4"/>
        <v>-</v>
      </c>
      <c r="G137" s="14" t="str">
        <f t="shared" si="5"/>
        <v>-</v>
      </c>
      <c r="H137" s="14"/>
      <c r="I137" s="103"/>
    </row>
    <row r="138" spans="2:9" x14ac:dyDescent="0.25">
      <c r="B138" s="243"/>
      <c r="C138" s="7" t="s">
        <v>85</v>
      </c>
      <c r="D138" s="6">
        <v>0.41060000000000002</v>
      </c>
      <c r="E138" s="7" t="s">
        <v>54</v>
      </c>
      <c r="F138" s="6">
        <f>IFERROR($G$125 + 0.001*D138, "-")</f>
        <v>461.31245060000003</v>
      </c>
      <c r="G138" s="6">
        <f>IFERROR($G$125- 0.001*D138, "-")</f>
        <v>461.31162940000002</v>
      </c>
      <c r="H138" s="6">
        <v>13</v>
      </c>
      <c r="I138" s="76">
        <f>-7 +20</f>
        <v>13</v>
      </c>
    </row>
    <row r="139" spans="2:9" x14ac:dyDescent="0.25">
      <c r="B139" s="236" t="s">
        <v>34</v>
      </c>
      <c r="C139" s="7"/>
      <c r="D139" s="6">
        <v>1.3474999999999999</v>
      </c>
      <c r="E139" s="7" t="s">
        <v>156</v>
      </c>
      <c r="F139" s="6">
        <f>IFERROR($G$125 + 0.001*D139, "-")</f>
        <v>461.31338750000003</v>
      </c>
      <c r="G139" s="6">
        <f>IFERROR($G$125- 0.001*D139, "-")</f>
        <v>461.31069250000002</v>
      </c>
      <c r="H139" s="6">
        <v>14</v>
      </c>
      <c r="I139" s="76">
        <f>-6.7+20</f>
        <v>13.3</v>
      </c>
    </row>
    <row r="140" spans="2:9" x14ac:dyDescent="0.25">
      <c r="B140" s="236"/>
      <c r="C140" s="155"/>
      <c r="D140" s="107" t="s">
        <v>17</v>
      </c>
      <c r="E140" s="107"/>
      <c r="F140" s="107" t="str">
        <f>IFERROR($G$125 + 0.001*D140, "-")</f>
        <v>-</v>
      </c>
      <c r="G140" s="107" t="str">
        <f>IFERROR($G$123- 0.001*D140, "-")</f>
        <v>-</v>
      </c>
      <c r="H140" s="107"/>
      <c r="I140" s="95"/>
    </row>
    <row r="141" spans="2:9" x14ac:dyDescent="0.25">
      <c r="B141" s="236" t="s">
        <v>194</v>
      </c>
      <c r="C141" s="7" t="s">
        <v>86</v>
      </c>
      <c r="D141" s="6">
        <v>0.49225000000000002</v>
      </c>
      <c r="E141" s="7" t="s">
        <v>157</v>
      </c>
      <c r="F141" s="6">
        <f>IFERROR($G$125 + 0.001*D141, "-")</f>
        <v>461.31253225</v>
      </c>
      <c r="G141" s="6">
        <f>IFERROR($G$125- 0.001*D141, "-")</f>
        <v>461.31154775000005</v>
      </c>
      <c r="H141" s="6">
        <v>18.5</v>
      </c>
      <c r="I141" s="76">
        <f>-6.7+20</f>
        <v>13.3</v>
      </c>
    </row>
    <row r="142" spans="2:9" x14ac:dyDescent="0.25">
      <c r="B142" s="243"/>
      <c r="C142" s="155"/>
      <c r="D142" s="14" t="s">
        <v>17</v>
      </c>
      <c r="E142" s="107"/>
      <c r="F142" s="14" t="str">
        <f>IFERROR($G$125 + 0.001*D142, "-")</f>
        <v>-</v>
      </c>
      <c r="G142" s="14" t="str">
        <f>IFERROR($G$125- 0.001*D142, "-")</f>
        <v>-</v>
      </c>
      <c r="H142" s="14"/>
      <c r="I142" s="103"/>
    </row>
    <row r="143" spans="2:9" x14ac:dyDescent="0.25">
      <c r="B143" s="244"/>
      <c r="C143" s="7"/>
      <c r="D143" s="6" t="s">
        <v>17</v>
      </c>
      <c r="E143" s="7"/>
      <c r="F143" s="6" t="str">
        <f>IFERROR($G$126 + 0.001*D143, "-")</f>
        <v>-</v>
      </c>
      <c r="G143" s="6" t="str">
        <f>IFERROR($G$126- 0.001*D143, "-")</f>
        <v>-</v>
      </c>
      <c r="H143" s="6"/>
      <c r="I143" s="76"/>
    </row>
    <row r="144" spans="2:9" x14ac:dyDescent="0.25">
      <c r="B144" s="237" t="s">
        <v>35</v>
      </c>
      <c r="C144" s="7"/>
      <c r="D144" s="6" t="s">
        <v>17</v>
      </c>
      <c r="E144" s="7"/>
      <c r="F144" s="6" t="str">
        <f>IFERROR($G$126 + 0.001*D144, "-")</f>
        <v>-</v>
      </c>
      <c r="G144" s="6" t="str">
        <f>IFERROR($G$126- 0.001*D144, "-")</f>
        <v>-</v>
      </c>
      <c r="H144" s="6"/>
      <c r="I144" s="76"/>
    </row>
    <row r="145" spans="1:65" ht="15.75" thickBot="1" x14ac:dyDescent="0.3">
      <c r="B145" s="245"/>
      <c r="C145" s="154"/>
      <c r="D145" s="77" t="s">
        <v>17</v>
      </c>
      <c r="E145" s="77"/>
      <c r="F145" s="77" t="str">
        <f>IFERROR($G$126 + 0.001*D145, "-")</f>
        <v>-</v>
      </c>
      <c r="G145" s="77" t="str">
        <f>IFERROR($G$126- 0.001*D145, "-")</f>
        <v>-</v>
      </c>
      <c r="H145" s="77"/>
      <c r="I145" s="79"/>
    </row>
    <row r="146" spans="1:65" ht="16.5" thickTop="1" thickBot="1" x14ac:dyDescent="0.3">
      <c r="F146" s="116" t="s">
        <v>338</v>
      </c>
    </row>
    <row r="147" spans="1:65" ht="15.75" thickBot="1" x14ac:dyDescent="0.3">
      <c r="B147" s="2" t="s">
        <v>77</v>
      </c>
      <c r="F147" s="115"/>
      <c r="G147" s="3"/>
      <c r="H147" s="3"/>
    </row>
    <row r="148" spans="1:65" ht="16.5" thickTop="1" thickBot="1" x14ac:dyDescent="0.3"/>
    <row r="149" spans="1:65" s="1" customFormat="1" ht="16.5" thickBot="1" x14ac:dyDescent="0.3">
      <c r="A149" s="69"/>
      <c r="B149" s="71" t="s">
        <v>41</v>
      </c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 t="str">
        <f>IF($I$100 ="-", "",$I$100 )</f>
        <v/>
      </c>
      <c r="N149" s="69"/>
      <c r="O149" s="69" t="str">
        <f t="shared" ref="O149" si="6">IFERROR(M149 + 0.001*N149, "")</f>
        <v/>
      </c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</row>
    <row r="152" spans="1:65" x14ac:dyDescent="0.25">
      <c r="I152" s="9"/>
      <c r="J152" s="7"/>
      <c r="K152" s="7"/>
      <c r="L152" s="7"/>
      <c r="M152" s="7"/>
    </row>
    <row r="153" spans="1:65" x14ac:dyDescent="0.25">
      <c r="J153" s="7"/>
      <c r="K153" s="7"/>
      <c r="L153" s="7"/>
      <c r="M153" s="7"/>
    </row>
    <row r="154" spans="1:65" x14ac:dyDescent="0.25">
      <c r="J154" s="7"/>
      <c r="K154" s="7"/>
      <c r="L154" s="7"/>
      <c r="M154" s="7"/>
    </row>
    <row r="155" spans="1:65" x14ac:dyDescent="0.25">
      <c r="J155" s="7"/>
      <c r="K155" s="7"/>
      <c r="L155" s="7"/>
      <c r="M155" s="7"/>
    </row>
    <row r="156" spans="1:65" x14ac:dyDescent="0.25">
      <c r="J156" s="7"/>
      <c r="K156" s="7"/>
      <c r="L156" s="7"/>
      <c r="M156" s="7"/>
    </row>
    <row r="157" spans="1:65" x14ac:dyDescent="0.25">
      <c r="J157" s="7"/>
      <c r="K157" s="7"/>
      <c r="L157" s="7"/>
      <c r="M157" s="7"/>
    </row>
    <row r="158" spans="1:65" x14ac:dyDescent="0.25">
      <c r="J158" s="7"/>
      <c r="K158" s="7"/>
      <c r="L158" s="7"/>
      <c r="M158" s="7"/>
    </row>
    <row r="159" spans="1:65" x14ac:dyDescent="0.25">
      <c r="J159" s="7"/>
      <c r="K159" s="7"/>
      <c r="L159" s="7"/>
      <c r="M159" s="7"/>
    </row>
    <row r="165" spans="10:10" x14ac:dyDescent="0.25">
      <c r="J165" s="2">
        <f>5226-4695</f>
        <v>531</v>
      </c>
    </row>
    <row r="192" spans="1:1" x14ac:dyDescent="0.25">
      <c r="A192" s="349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"/>
  <sheetViews>
    <sheetView topLeftCell="A13" workbookViewId="0">
      <selection activeCell="H10" sqref="H10"/>
    </sheetView>
  </sheetViews>
  <sheetFormatPr defaultColWidth="9" defaultRowHeight="15" x14ac:dyDescent="0.25"/>
  <cols>
    <col min="1" max="1" width="9" style="16"/>
    <col min="2" max="2" width="10.5703125" style="16" customWidth="1"/>
    <col min="3" max="4" width="17.5703125" style="16" customWidth="1"/>
    <col min="5" max="5" width="15.5703125" style="16" customWidth="1"/>
    <col min="6" max="8" width="16.5703125" style="16" customWidth="1"/>
    <col min="9" max="10" width="9" style="16"/>
    <col min="11" max="11" width="25.140625" style="16" customWidth="1"/>
    <col min="12" max="16384" width="9" style="16"/>
  </cols>
  <sheetData>
    <row r="1" spans="1:25" ht="15.75" thickBot="1" x14ac:dyDescent="0.3"/>
    <row r="2" spans="1:25" ht="15.75" thickBot="1" x14ac:dyDescent="0.3">
      <c r="A2" s="312"/>
      <c r="B2" s="319" t="s">
        <v>320</v>
      </c>
      <c r="C2" s="313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</row>
    <row r="3" spans="1:25" ht="15.75" thickBot="1" x14ac:dyDescent="0.3"/>
    <row r="4" spans="1:25" ht="16.5" thickTop="1" thickBot="1" x14ac:dyDescent="0.3">
      <c r="B4" s="315" t="s">
        <v>301</v>
      </c>
      <c r="C4" s="316" t="s">
        <v>302</v>
      </c>
      <c r="D4" s="316" t="s">
        <v>307</v>
      </c>
      <c r="E4" s="316" t="s">
        <v>308</v>
      </c>
      <c r="F4" s="317" t="s">
        <v>309</v>
      </c>
      <c r="G4" s="45"/>
    </row>
    <row r="5" spans="1:25" ht="16.5" thickTop="1" thickBot="1" x14ac:dyDescent="0.3">
      <c r="B5" s="320" t="s">
        <v>53</v>
      </c>
      <c r="C5" s="18"/>
      <c r="D5" s="322" t="s">
        <v>58</v>
      </c>
      <c r="E5" s="325" t="s">
        <v>53</v>
      </c>
      <c r="F5" s="302">
        <v>0.75600000000000001</v>
      </c>
      <c r="G5" s="18"/>
      <c r="K5" s="328" t="s">
        <v>317</v>
      </c>
    </row>
    <row r="6" spans="1:25" ht="15.75" thickBot="1" x14ac:dyDescent="0.3">
      <c r="B6" s="321" t="s">
        <v>58</v>
      </c>
      <c r="C6" s="18" t="s">
        <v>311</v>
      </c>
      <c r="D6" s="339"/>
      <c r="E6" s="338" t="s">
        <v>70</v>
      </c>
      <c r="F6" s="302">
        <v>0.24399999999999999</v>
      </c>
      <c r="G6" s="18"/>
      <c r="K6" s="311">
        <f>Main!F85</f>
        <v>607.42617999999993</v>
      </c>
    </row>
    <row r="7" spans="1:25" x14ac:dyDescent="0.25">
      <c r="B7" s="321" t="s">
        <v>303</v>
      </c>
      <c r="C7" s="18" t="s">
        <v>312</v>
      </c>
      <c r="D7" s="323"/>
      <c r="E7" s="326" t="s">
        <v>53</v>
      </c>
      <c r="F7" s="302">
        <v>0.75600000000000001</v>
      </c>
      <c r="G7" s="18"/>
    </row>
    <row r="8" spans="1:25" x14ac:dyDescent="0.25">
      <c r="B8" s="321" t="s">
        <v>70</v>
      </c>
      <c r="C8" s="18" t="s">
        <v>313</v>
      </c>
      <c r="D8" s="323" t="s">
        <v>303</v>
      </c>
      <c r="E8" s="326" t="s">
        <v>70</v>
      </c>
      <c r="F8" s="302">
        <v>2.9000000000000001E-2</v>
      </c>
      <c r="G8" s="18"/>
    </row>
    <row r="9" spans="1:25" ht="15.75" thickBot="1" x14ac:dyDescent="0.3">
      <c r="B9" s="321" t="s">
        <v>304</v>
      </c>
      <c r="C9" s="18" t="s">
        <v>314</v>
      </c>
      <c r="D9" s="339"/>
      <c r="E9" s="338" t="s">
        <v>304</v>
      </c>
      <c r="F9" s="302">
        <v>0.215</v>
      </c>
      <c r="G9" s="18"/>
    </row>
    <row r="10" spans="1:25" x14ac:dyDescent="0.25">
      <c r="B10" s="321"/>
      <c r="C10" s="17"/>
      <c r="D10" s="323" t="s">
        <v>304</v>
      </c>
      <c r="E10" s="326" t="s">
        <v>53</v>
      </c>
      <c r="F10" s="302">
        <v>0.84599999999999997</v>
      </c>
      <c r="G10" s="18"/>
    </row>
    <row r="11" spans="1:25" ht="15.75" thickBot="1" x14ac:dyDescent="0.3">
      <c r="B11" s="309"/>
      <c r="C11" s="146"/>
      <c r="D11" s="324"/>
      <c r="E11" s="327" t="s">
        <v>70</v>
      </c>
      <c r="F11" s="303">
        <v>0.154</v>
      </c>
      <c r="G11" s="18"/>
    </row>
    <row r="12" spans="1:25" ht="15.75" thickTop="1" x14ac:dyDescent="0.25">
      <c r="C12" s="19" t="s">
        <v>315</v>
      </c>
      <c r="F12" s="16" t="s">
        <v>316</v>
      </c>
    </row>
    <row r="13" spans="1:25" ht="15.75" thickBot="1" x14ac:dyDescent="0.3"/>
    <row r="14" spans="1:25" ht="15.75" thickBot="1" x14ac:dyDescent="0.3">
      <c r="A14" s="312"/>
      <c r="B14" s="318" t="s">
        <v>60</v>
      </c>
      <c r="C14" s="312"/>
      <c r="D14" s="312"/>
      <c r="E14" s="312"/>
      <c r="F14" s="312"/>
      <c r="G14" s="312"/>
      <c r="H14" s="312"/>
      <c r="I14" s="312"/>
      <c r="J14" s="312"/>
      <c r="K14" s="312"/>
      <c r="L14" s="312"/>
      <c r="M14" s="312"/>
      <c r="N14" s="312"/>
      <c r="O14" s="312"/>
      <c r="P14" s="312"/>
      <c r="Q14" s="312"/>
      <c r="R14" s="312"/>
      <c r="S14" s="312"/>
      <c r="T14" s="312"/>
      <c r="U14" s="312"/>
      <c r="V14" s="312"/>
      <c r="W14" s="312"/>
      <c r="X14" s="312"/>
    </row>
    <row r="15" spans="1:25" ht="15.75" thickBot="1" x14ac:dyDescent="0.3"/>
    <row r="16" spans="1:25" ht="16.5" thickTop="1" thickBot="1" x14ac:dyDescent="0.3">
      <c r="B16" s="315" t="s">
        <v>307</v>
      </c>
      <c r="C16" s="316" t="s">
        <v>308</v>
      </c>
      <c r="D16" s="316" t="s">
        <v>318</v>
      </c>
      <c r="E16" s="317" t="s">
        <v>319</v>
      </c>
      <c r="F16" s="18"/>
      <c r="G16" s="18"/>
      <c r="K16" s="328" t="s">
        <v>306</v>
      </c>
    </row>
    <row r="17" spans="2:11" ht="15.75" thickBot="1" x14ac:dyDescent="0.3">
      <c r="B17" s="329" t="s">
        <v>58</v>
      </c>
      <c r="C17" s="325" t="s">
        <v>53</v>
      </c>
      <c r="D17" s="18">
        <v>271.10000000000002</v>
      </c>
      <c r="E17" s="302">
        <f>$K$6+D17*0.000001</f>
        <v>607.42645109999989</v>
      </c>
      <c r="F17" s="18" t="s">
        <v>321</v>
      </c>
      <c r="G17" s="18"/>
      <c r="K17" s="314">
        <v>1.5</v>
      </c>
    </row>
    <row r="18" spans="2:11" ht="16.5" thickTop="1" thickBot="1" x14ac:dyDescent="0.3">
      <c r="B18" s="337"/>
      <c r="C18" s="338" t="s">
        <v>70</v>
      </c>
      <c r="D18" s="18">
        <v>-13</v>
      </c>
      <c r="E18" s="302">
        <f t="shared" ref="E18:E23" si="0">$K$6+D18*0.000001</f>
        <v>607.42616699999996</v>
      </c>
      <c r="F18" s="18" t="s">
        <v>322</v>
      </c>
      <c r="G18" s="18"/>
      <c r="H18" s="19"/>
      <c r="J18" s="19"/>
    </row>
    <row r="19" spans="2:11" x14ac:dyDescent="0.25">
      <c r="B19" s="329"/>
      <c r="C19" s="326" t="s">
        <v>53</v>
      </c>
      <c r="D19" s="18">
        <v>279</v>
      </c>
      <c r="E19" s="302">
        <f t="shared" si="0"/>
        <v>607.42645899999991</v>
      </c>
      <c r="F19" s="18" t="s">
        <v>321</v>
      </c>
      <c r="G19" s="18"/>
      <c r="H19" s="19"/>
    </row>
    <row r="20" spans="2:11" x14ac:dyDescent="0.25">
      <c r="B20" s="329" t="s">
        <v>303</v>
      </c>
      <c r="C20" s="326" t="s">
        <v>70</v>
      </c>
      <c r="D20" s="18">
        <v>-7.4</v>
      </c>
      <c r="E20" s="302">
        <f t="shared" si="0"/>
        <v>607.42617259999997</v>
      </c>
      <c r="F20" s="18" t="s">
        <v>323</v>
      </c>
      <c r="G20" s="18"/>
      <c r="H20" s="19"/>
    </row>
    <row r="21" spans="2:11" ht="15.75" thickBot="1" x14ac:dyDescent="0.3">
      <c r="B21" s="337"/>
      <c r="C21" s="338" t="s">
        <v>304</v>
      </c>
      <c r="D21" s="18">
        <v>-3.2</v>
      </c>
      <c r="E21" s="302">
        <f t="shared" si="0"/>
        <v>607.42617679999989</v>
      </c>
      <c r="F21" s="18" t="s">
        <v>323</v>
      </c>
      <c r="G21" s="18"/>
      <c r="H21" s="19"/>
    </row>
    <row r="22" spans="2:11" x14ac:dyDescent="0.25">
      <c r="B22" s="329" t="s">
        <v>304</v>
      </c>
      <c r="C22" s="326" t="s">
        <v>53</v>
      </c>
      <c r="D22" s="18" t="s">
        <v>305</v>
      </c>
      <c r="E22" s="302" t="e">
        <f t="shared" si="0"/>
        <v>#VALUE!</v>
      </c>
      <c r="F22" s="18"/>
      <c r="G22" s="18"/>
      <c r="H22" s="19"/>
    </row>
    <row r="23" spans="2:11" ht="15.75" thickBot="1" x14ac:dyDescent="0.3">
      <c r="B23" s="330"/>
      <c r="C23" s="327" t="s">
        <v>70</v>
      </c>
      <c r="D23" s="146" t="s">
        <v>305</v>
      </c>
      <c r="E23" s="303" t="e">
        <f t="shared" si="0"/>
        <v>#VALUE!</v>
      </c>
      <c r="F23" s="18"/>
      <c r="G23" s="18"/>
      <c r="H23" s="19"/>
    </row>
    <row r="24" spans="2:11" ht="16.5" thickTop="1" thickBot="1" x14ac:dyDescent="0.3"/>
    <row r="25" spans="2:11" ht="16.5" thickTop="1" thickBot="1" x14ac:dyDescent="0.3">
      <c r="B25" s="315" t="s">
        <v>301</v>
      </c>
      <c r="C25" s="316" t="s">
        <v>328</v>
      </c>
      <c r="D25" s="316" t="s">
        <v>329</v>
      </c>
      <c r="E25" s="316" t="s">
        <v>54</v>
      </c>
      <c r="F25" s="316" t="s">
        <v>310</v>
      </c>
      <c r="G25" s="316" t="s">
        <v>331</v>
      </c>
      <c r="H25" s="317" t="s">
        <v>327</v>
      </c>
    </row>
    <row r="26" spans="2:11" x14ac:dyDescent="0.25">
      <c r="B26" s="320" t="s">
        <v>53</v>
      </c>
      <c r="C26" s="18">
        <v>4018.8710000000001</v>
      </c>
      <c r="D26" s="304">
        <v>0</v>
      </c>
      <c r="E26" s="331">
        <v>1</v>
      </c>
      <c r="F26" s="18">
        <v>-0.69981212000000004</v>
      </c>
      <c r="G26" s="18">
        <v>-0.5</v>
      </c>
      <c r="H26" s="302">
        <v>-5023.5887499999999</v>
      </c>
      <c r="I26" s="16" t="s">
        <v>332</v>
      </c>
    </row>
    <row r="27" spans="2:11" ht="15.75" thickBot="1" x14ac:dyDescent="0.3">
      <c r="B27" s="334"/>
      <c r="C27" s="251"/>
      <c r="D27" s="310"/>
      <c r="E27" s="335">
        <v>2</v>
      </c>
      <c r="F27" s="251">
        <v>-0.69981212000000004</v>
      </c>
      <c r="G27" s="251">
        <v>0.5</v>
      </c>
      <c r="H27" s="336">
        <v>3014.1532499999998</v>
      </c>
    </row>
    <row r="28" spans="2:11" x14ac:dyDescent="0.25">
      <c r="B28" s="321" t="s">
        <v>58</v>
      </c>
      <c r="C28" s="18">
        <v>743.7</v>
      </c>
      <c r="D28" s="305">
        <v>0</v>
      </c>
      <c r="E28" s="332">
        <v>1</v>
      </c>
      <c r="F28" s="18">
        <v>-0.23327070666666599</v>
      </c>
      <c r="G28" s="18">
        <v>-0.16666600000000001</v>
      </c>
      <c r="H28" s="302">
        <v>-929.625</v>
      </c>
      <c r="I28" s="16" t="s">
        <v>322</v>
      </c>
    </row>
    <row r="29" spans="2:11" ht="15.75" thickBot="1" x14ac:dyDescent="0.3">
      <c r="B29" s="334"/>
      <c r="C29" s="251"/>
      <c r="D29" s="310"/>
      <c r="E29" s="335">
        <v>2</v>
      </c>
      <c r="F29" s="251">
        <v>-0.23327070666666599</v>
      </c>
      <c r="G29" s="251">
        <v>0.16666600000000001</v>
      </c>
      <c r="H29" s="336">
        <v>557.77499999999998</v>
      </c>
    </row>
    <row r="30" spans="2:11" x14ac:dyDescent="0.25">
      <c r="B30" s="321"/>
      <c r="C30" s="18">
        <v>127.2</v>
      </c>
      <c r="D30" s="305">
        <v>59</v>
      </c>
      <c r="E30" s="332">
        <v>0</v>
      </c>
      <c r="F30" s="18">
        <v>0</v>
      </c>
      <c r="G30" s="18">
        <v>0</v>
      </c>
      <c r="H30" s="302">
        <v>-364.5</v>
      </c>
      <c r="I30" s="16" t="s">
        <v>322</v>
      </c>
    </row>
    <row r="31" spans="2:11" x14ac:dyDescent="0.25">
      <c r="B31" s="321" t="s">
        <v>303</v>
      </c>
      <c r="C31" s="18"/>
      <c r="D31" s="305"/>
      <c r="E31" s="332">
        <v>1</v>
      </c>
      <c r="F31" s="18">
        <v>0.93308282666666598</v>
      </c>
      <c r="G31" s="18">
        <v>0.66666000000000003</v>
      </c>
      <c r="H31" s="302">
        <v>-327.3</v>
      </c>
    </row>
    <row r="32" spans="2:11" x14ac:dyDescent="0.25">
      <c r="B32" s="321"/>
      <c r="C32" s="18"/>
      <c r="D32" s="305"/>
      <c r="E32" s="332">
        <v>2</v>
      </c>
      <c r="F32" s="18">
        <v>0.93308282666666598</v>
      </c>
      <c r="G32" s="18">
        <v>0.66666000000000003</v>
      </c>
      <c r="H32" s="302">
        <v>-162.9</v>
      </c>
    </row>
    <row r="33" spans="1:24" ht="15.75" thickBot="1" x14ac:dyDescent="0.3">
      <c r="B33" s="334"/>
      <c r="C33" s="251"/>
      <c r="D33" s="310"/>
      <c r="E33" s="335">
        <v>3</v>
      </c>
      <c r="F33" s="251">
        <v>0.93308282666666598</v>
      </c>
      <c r="G33" s="251">
        <v>0.66666000000000003</v>
      </c>
      <c r="H33" s="336">
        <v>308.7</v>
      </c>
    </row>
    <row r="34" spans="1:24" x14ac:dyDescent="0.25">
      <c r="B34" s="321"/>
      <c r="C34" s="18">
        <v>189.7296</v>
      </c>
      <c r="D34" s="305">
        <v>44.540799999999997</v>
      </c>
      <c r="E34" s="332">
        <v>0</v>
      </c>
      <c r="F34" s="18">
        <v>0</v>
      </c>
      <c r="G34" s="18">
        <v>0</v>
      </c>
      <c r="H34" s="302">
        <v>-655.81</v>
      </c>
      <c r="I34" s="16" t="s">
        <v>333</v>
      </c>
    </row>
    <row r="35" spans="1:24" x14ac:dyDescent="0.25">
      <c r="B35" s="321" t="s">
        <v>70</v>
      </c>
      <c r="C35" s="18"/>
      <c r="D35" s="305"/>
      <c r="E35" s="332">
        <v>1</v>
      </c>
      <c r="F35" s="18">
        <v>0.55984969600000001</v>
      </c>
      <c r="G35" s="18">
        <v>0.4</v>
      </c>
      <c r="H35" s="302">
        <v>-510.62119999999999</v>
      </c>
    </row>
    <row r="36" spans="1:24" x14ac:dyDescent="0.25">
      <c r="B36" s="321"/>
      <c r="C36" s="18"/>
      <c r="D36" s="305"/>
      <c r="E36" s="332">
        <v>2</v>
      </c>
      <c r="F36" s="18">
        <v>0.55984969600000001</v>
      </c>
      <c r="G36" s="18">
        <v>0.4</v>
      </c>
      <c r="H36" s="302">
        <v>-175.7028</v>
      </c>
    </row>
    <row r="37" spans="1:24" ht="15.75" thickBot="1" x14ac:dyDescent="0.3">
      <c r="B37" s="334"/>
      <c r="C37" s="251"/>
      <c r="D37" s="310"/>
      <c r="E37" s="335">
        <v>3</v>
      </c>
      <c r="F37" s="251">
        <v>0.55984969600000001</v>
      </c>
      <c r="G37" s="251">
        <v>0.4</v>
      </c>
      <c r="H37" s="336">
        <v>438.02679999999998</v>
      </c>
    </row>
    <row r="38" spans="1:24" x14ac:dyDescent="0.25">
      <c r="B38" s="321"/>
      <c r="C38" s="18">
        <v>-12.028</v>
      </c>
      <c r="D38" s="305">
        <v>59.533000000000001</v>
      </c>
      <c r="E38" s="332">
        <v>1</v>
      </c>
      <c r="F38" s="18">
        <v>2.9392109039999998</v>
      </c>
      <c r="G38" s="18">
        <v>2.1</v>
      </c>
      <c r="H38" s="302">
        <v>104.82</v>
      </c>
      <c r="I38" s="16" t="s">
        <v>334</v>
      </c>
    </row>
    <row r="39" spans="1:24" x14ac:dyDescent="0.25">
      <c r="B39" s="321" t="s">
        <v>304</v>
      </c>
      <c r="C39" s="18"/>
      <c r="D39" s="305"/>
      <c r="E39" s="332">
        <v>2</v>
      </c>
      <c r="F39" s="18">
        <v>1.539586664</v>
      </c>
      <c r="G39" s="18">
        <v>1.09999</v>
      </c>
      <c r="H39" s="302">
        <v>33.137700000000002</v>
      </c>
    </row>
    <row r="40" spans="1:24" x14ac:dyDescent="0.25">
      <c r="B40" s="308"/>
      <c r="C40" s="18"/>
      <c r="D40" s="305"/>
      <c r="E40" s="332">
        <v>3</v>
      </c>
      <c r="F40" s="18">
        <v>1.1896806040000001</v>
      </c>
      <c r="G40" s="18">
        <v>0.85</v>
      </c>
      <c r="H40" s="302">
        <v>-29.736149999999999</v>
      </c>
    </row>
    <row r="41" spans="1:24" ht="15.75" thickBot="1" x14ac:dyDescent="0.3">
      <c r="B41" s="309"/>
      <c r="C41" s="146"/>
      <c r="D41" s="306"/>
      <c r="E41" s="333">
        <v>4</v>
      </c>
      <c r="F41" s="146">
        <v>1.0497181799999999</v>
      </c>
      <c r="G41" s="146">
        <v>0.75</v>
      </c>
      <c r="H41" s="303">
        <v>-30.22175</v>
      </c>
    </row>
    <row r="42" spans="1:24" ht="16.5" thickTop="1" thickBot="1" x14ac:dyDescent="0.3"/>
    <row r="43" spans="1:24" ht="15.75" thickBot="1" x14ac:dyDescent="0.3">
      <c r="A43" s="312"/>
      <c r="B43" s="318" t="s">
        <v>330</v>
      </c>
      <c r="C43" s="312"/>
      <c r="D43" s="312"/>
      <c r="E43" s="312"/>
      <c r="F43" s="312"/>
      <c r="G43" s="312"/>
      <c r="H43" s="312"/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312"/>
      <c r="V43" s="312"/>
      <c r="W43" s="312"/>
      <c r="X43" s="312"/>
    </row>
    <row r="44" spans="1:24" ht="15.75" thickBot="1" x14ac:dyDescent="0.3"/>
    <row r="45" spans="1:24" ht="16.5" thickTop="1" thickBot="1" x14ac:dyDescent="0.3">
      <c r="B45" s="315" t="s">
        <v>307</v>
      </c>
      <c r="C45" s="316" t="s">
        <v>308</v>
      </c>
      <c r="D45" s="316" t="s">
        <v>318</v>
      </c>
      <c r="E45" s="317" t="s">
        <v>319</v>
      </c>
      <c r="F45" s="18"/>
      <c r="G45" s="18"/>
      <c r="K45" s="328" t="s">
        <v>306</v>
      </c>
    </row>
    <row r="46" spans="1:24" ht="15.75" thickBot="1" x14ac:dyDescent="0.3">
      <c r="B46" s="329" t="s">
        <v>58</v>
      </c>
      <c r="C46" s="325" t="s">
        <v>53</v>
      </c>
      <c r="D46" s="18">
        <v>348.6</v>
      </c>
      <c r="E46" s="302">
        <f>$K$6+D46*0.000001</f>
        <v>607.42652859999998</v>
      </c>
      <c r="F46" s="18" t="s">
        <v>321</v>
      </c>
      <c r="G46" s="18"/>
      <c r="K46" s="314">
        <v>1.5</v>
      </c>
    </row>
    <row r="47" spans="1:24" ht="16.5" thickTop="1" thickBot="1" x14ac:dyDescent="0.3">
      <c r="B47" s="337"/>
      <c r="C47" s="338" t="s">
        <v>70</v>
      </c>
      <c r="D47" s="18">
        <v>82.7</v>
      </c>
      <c r="E47" s="302">
        <f t="shared" ref="E47:E52" si="1">$K$6+D47*0.000001</f>
        <v>607.42626269999994</v>
      </c>
      <c r="F47" s="18" t="s">
        <v>322</v>
      </c>
      <c r="G47" s="18"/>
      <c r="H47" s="19"/>
      <c r="J47" s="19"/>
    </row>
    <row r="48" spans="1:24" x14ac:dyDescent="0.25">
      <c r="B48" s="329"/>
      <c r="C48" s="326" t="s">
        <v>53</v>
      </c>
      <c r="D48" s="18">
        <v>360.7</v>
      </c>
      <c r="E48" s="302">
        <f t="shared" si="1"/>
        <v>607.42654069999992</v>
      </c>
      <c r="F48" s="18" t="s">
        <v>321</v>
      </c>
      <c r="G48" s="18"/>
      <c r="H48" s="19"/>
    </row>
    <row r="49" spans="2:9" x14ac:dyDescent="0.25">
      <c r="B49" s="329" t="s">
        <v>303</v>
      </c>
      <c r="C49" s="326" t="s">
        <v>70</v>
      </c>
      <c r="D49" s="18">
        <v>-96.9</v>
      </c>
      <c r="E49" s="302">
        <f t="shared" si="1"/>
        <v>607.42608309999991</v>
      </c>
      <c r="F49" s="18" t="s">
        <v>323</v>
      </c>
      <c r="G49" s="18"/>
      <c r="H49" s="19"/>
    </row>
    <row r="50" spans="2:9" ht="15.75" thickBot="1" x14ac:dyDescent="0.3">
      <c r="B50" s="337"/>
      <c r="C50" s="338" t="s">
        <v>304</v>
      </c>
      <c r="D50" s="18">
        <v>-103.8</v>
      </c>
      <c r="E50" s="302">
        <f t="shared" si="1"/>
        <v>607.4260761999999</v>
      </c>
      <c r="F50" s="18" t="s">
        <v>323</v>
      </c>
      <c r="G50" s="18"/>
      <c r="H50" s="19"/>
    </row>
    <row r="51" spans="2:9" x14ac:dyDescent="0.25">
      <c r="B51" s="329" t="s">
        <v>304</v>
      </c>
      <c r="C51" s="326" t="s">
        <v>53</v>
      </c>
      <c r="D51" s="18" t="s">
        <v>305</v>
      </c>
      <c r="E51" s="302" t="e">
        <f t="shared" si="1"/>
        <v>#VALUE!</v>
      </c>
      <c r="F51" s="18"/>
      <c r="G51" s="18"/>
      <c r="H51" s="19"/>
    </row>
    <row r="52" spans="2:9" ht="15.75" thickBot="1" x14ac:dyDescent="0.3">
      <c r="B52" s="330"/>
      <c r="C52" s="327" t="s">
        <v>70</v>
      </c>
      <c r="D52" s="146" t="s">
        <v>305</v>
      </c>
      <c r="E52" s="303" t="e">
        <f t="shared" si="1"/>
        <v>#VALUE!</v>
      </c>
      <c r="F52" s="18"/>
      <c r="G52" s="18"/>
      <c r="H52" s="19"/>
    </row>
    <row r="53" spans="2:9" ht="16.5" thickTop="1" thickBot="1" x14ac:dyDescent="0.3"/>
    <row r="54" spans="2:9" ht="16.5" thickTop="1" thickBot="1" x14ac:dyDescent="0.3">
      <c r="B54" s="315" t="s">
        <v>301</v>
      </c>
      <c r="C54" s="316" t="s">
        <v>328</v>
      </c>
      <c r="D54" s="316" t="s">
        <v>329</v>
      </c>
      <c r="E54" s="316" t="s">
        <v>54</v>
      </c>
      <c r="F54" s="316" t="s">
        <v>310</v>
      </c>
      <c r="G54" s="316" t="s">
        <v>331</v>
      </c>
      <c r="H54" s="317" t="s">
        <v>327</v>
      </c>
    </row>
    <row r="55" spans="2:9" x14ac:dyDescent="0.25">
      <c r="B55" s="320" t="s">
        <v>53</v>
      </c>
      <c r="C55" s="18">
        <v>3591.67011718</v>
      </c>
      <c r="D55" s="304">
        <v>0</v>
      </c>
      <c r="E55" s="331">
        <v>1</v>
      </c>
      <c r="F55" s="18">
        <v>-0.69981212000000004</v>
      </c>
      <c r="G55" s="18">
        <v>-0.5</v>
      </c>
      <c r="H55" s="302">
        <v>-4489.59</v>
      </c>
      <c r="I55" s="16" t="s">
        <v>335</v>
      </c>
    </row>
    <row r="56" spans="2:9" ht="15.75" thickBot="1" x14ac:dyDescent="0.3">
      <c r="B56" s="334"/>
      <c r="C56" s="251"/>
      <c r="D56" s="310"/>
      <c r="E56" s="335">
        <v>2</v>
      </c>
      <c r="F56" s="251">
        <v>-0.69981212000000004</v>
      </c>
      <c r="G56" s="251">
        <v>0.5</v>
      </c>
      <c r="H56" s="336">
        <v>2693.75</v>
      </c>
    </row>
    <row r="57" spans="2:9" x14ac:dyDescent="0.25">
      <c r="B57" s="321" t="s">
        <v>58</v>
      </c>
      <c r="C57" s="18">
        <v>664.6</v>
      </c>
      <c r="D57" s="305">
        <v>0</v>
      </c>
      <c r="E57" s="332">
        <v>1</v>
      </c>
      <c r="F57" s="18">
        <v>-0.23327070666666599</v>
      </c>
      <c r="G57" s="18">
        <v>-0.16666600000000001</v>
      </c>
      <c r="H57" s="302">
        <v>-830.75</v>
      </c>
      <c r="I57" s="16" t="s">
        <v>322</v>
      </c>
    </row>
    <row r="58" spans="2:9" ht="15.75" thickBot="1" x14ac:dyDescent="0.3">
      <c r="B58" s="334"/>
      <c r="C58" s="307"/>
      <c r="D58" s="307"/>
      <c r="E58" s="335">
        <v>2</v>
      </c>
      <c r="F58" s="251">
        <v>-0.23327070666666599</v>
      </c>
      <c r="G58" s="251">
        <v>0.16666600000000001</v>
      </c>
      <c r="H58" s="336">
        <v>498.45</v>
      </c>
    </row>
    <row r="59" spans="2:9" x14ac:dyDescent="0.25">
      <c r="B59" s="321"/>
      <c r="C59" s="18">
        <v>113</v>
      </c>
      <c r="D59" s="305">
        <v>59</v>
      </c>
      <c r="E59" s="332">
        <v>0</v>
      </c>
      <c r="F59" s="18">
        <v>0</v>
      </c>
      <c r="G59" s="18">
        <v>0</v>
      </c>
      <c r="H59" s="302">
        <v>-350</v>
      </c>
      <c r="I59" s="16" t="s">
        <v>322</v>
      </c>
    </row>
    <row r="60" spans="2:9" x14ac:dyDescent="0.25">
      <c r="B60" s="321" t="s">
        <v>303</v>
      </c>
      <c r="C60" s="18"/>
      <c r="D60" s="305"/>
      <c r="E60" s="332">
        <v>1</v>
      </c>
      <c r="F60" s="18">
        <v>0.93308282666666598</v>
      </c>
      <c r="G60" s="18">
        <v>0.66666000000000003</v>
      </c>
      <c r="H60" s="302">
        <v>-296</v>
      </c>
    </row>
    <row r="61" spans="2:9" x14ac:dyDescent="0.25">
      <c r="B61" s="321"/>
      <c r="D61" s="305"/>
      <c r="E61" s="332">
        <v>2</v>
      </c>
      <c r="F61" s="18">
        <v>0.93308282666666598</v>
      </c>
      <c r="G61" s="18">
        <v>0.66666000000000003</v>
      </c>
      <c r="H61" s="302">
        <v>-129</v>
      </c>
    </row>
    <row r="62" spans="2:9" ht="15.75" thickBot="1" x14ac:dyDescent="0.3">
      <c r="B62" s="334"/>
      <c r="C62" s="251"/>
      <c r="D62" s="310"/>
      <c r="E62" s="335">
        <v>3</v>
      </c>
      <c r="F62" s="251">
        <v>0.93308282666666598</v>
      </c>
      <c r="G62" s="251">
        <v>0.66666000000000003</v>
      </c>
      <c r="H62" s="336">
        <v>269</v>
      </c>
    </row>
    <row r="63" spans="2:9" x14ac:dyDescent="0.25">
      <c r="B63" s="321"/>
      <c r="C63" s="18">
        <v>169.5898</v>
      </c>
      <c r="D63" s="305">
        <v>28.9528</v>
      </c>
      <c r="E63" s="332">
        <v>0</v>
      </c>
      <c r="F63" s="18">
        <v>0</v>
      </c>
      <c r="G63" s="18">
        <v>0</v>
      </c>
      <c r="H63" s="302">
        <v>-599.77</v>
      </c>
      <c r="I63" s="16" t="s">
        <v>333</v>
      </c>
    </row>
    <row r="64" spans="2:9" x14ac:dyDescent="0.25">
      <c r="B64" s="321" t="s">
        <v>70</v>
      </c>
      <c r="C64" s="18"/>
      <c r="D64" s="305"/>
      <c r="E64" s="332">
        <v>1</v>
      </c>
      <c r="F64" s="18">
        <v>0.55984969600000001</v>
      </c>
      <c r="G64" s="18">
        <v>0.4</v>
      </c>
      <c r="H64" s="302">
        <v>-459.12</v>
      </c>
    </row>
    <row r="65" spans="1:24" x14ac:dyDescent="0.25">
      <c r="B65" s="321"/>
      <c r="C65" s="18"/>
      <c r="D65" s="305"/>
      <c r="E65" s="332">
        <v>2</v>
      </c>
      <c r="F65" s="18">
        <v>0.55984969600000001</v>
      </c>
      <c r="G65" s="18">
        <v>0.4</v>
      </c>
      <c r="H65" s="302">
        <v>-148.91</v>
      </c>
    </row>
    <row r="66" spans="1:24" ht="15.75" thickBot="1" x14ac:dyDescent="0.3">
      <c r="B66" s="334"/>
      <c r="C66" s="307"/>
      <c r="D66" s="310"/>
      <c r="E66" s="335">
        <v>3</v>
      </c>
      <c r="F66" s="251">
        <v>0.55984969600000001</v>
      </c>
      <c r="G66" s="251">
        <v>0.4</v>
      </c>
      <c r="H66" s="336">
        <v>388.82</v>
      </c>
    </row>
    <row r="67" spans="1:24" x14ac:dyDescent="0.25">
      <c r="B67" s="321"/>
      <c r="C67" s="18">
        <v>-10.734999999999999</v>
      </c>
      <c r="D67" s="305">
        <v>38.392000000000003</v>
      </c>
      <c r="E67" s="332">
        <v>1</v>
      </c>
      <c r="F67" s="18">
        <v>2.9392109039999998</v>
      </c>
      <c r="G67" s="18">
        <v>2.1</v>
      </c>
      <c r="H67" s="302">
        <v>83.44</v>
      </c>
      <c r="I67" s="16" t="s">
        <v>333</v>
      </c>
    </row>
    <row r="68" spans="1:24" x14ac:dyDescent="0.25">
      <c r="B68" s="321" t="s">
        <v>304</v>
      </c>
      <c r="C68" s="18"/>
      <c r="E68" s="332">
        <v>2</v>
      </c>
      <c r="F68" s="18">
        <v>1.539586664</v>
      </c>
      <c r="G68" s="18">
        <v>1.09999</v>
      </c>
      <c r="H68" s="302">
        <v>31.02</v>
      </c>
    </row>
    <row r="69" spans="1:24" x14ac:dyDescent="0.25">
      <c r="B69" s="308"/>
      <c r="C69" s="18"/>
      <c r="D69" s="305"/>
      <c r="E69" s="332">
        <v>3</v>
      </c>
      <c r="F69" s="18">
        <v>1.1896806040000001</v>
      </c>
      <c r="G69" s="18">
        <v>0.85</v>
      </c>
      <c r="H69" s="302">
        <v>-18.600000000000001</v>
      </c>
    </row>
    <row r="70" spans="1:24" ht="15.75" thickBot="1" x14ac:dyDescent="0.3">
      <c r="B70" s="309"/>
      <c r="C70" s="146"/>
      <c r="D70" s="306"/>
      <c r="E70" s="333">
        <v>4</v>
      </c>
      <c r="F70" s="146">
        <v>1.0497181799999999</v>
      </c>
      <c r="G70" s="146">
        <v>0.75</v>
      </c>
      <c r="H70" s="303">
        <v>-30.58</v>
      </c>
    </row>
    <row r="71" spans="1:24" ht="16.5" thickTop="1" thickBot="1" x14ac:dyDescent="0.3"/>
    <row r="72" spans="1:24" ht="15.75" thickBot="1" x14ac:dyDescent="0.3">
      <c r="A72" s="312"/>
      <c r="B72" s="318" t="s">
        <v>47</v>
      </c>
      <c r="C72" s="312"/>
      <c r="D72" s="312"/>
      <c r="E72" s="312"/>
      <c r="F72" s="312"/>
      <c r="G72" s="312"/>
      <c r="H72" s="312"/>
      <c r="I72" s="312"/>
      <c r="J72" s="312"/>
      <c r="K72" s="312"/>
      <c r="L72" s="312"/>
      <c r="M72" s="312"/>
      <c r="N72" s="312"/>
      <c r="O72" s="312"/>
      <c r="P72" s="312"/>
      <c r="Q72" s="312"/>
      <c r="R72" s="312"/>
      <c r="S72" s="312"/>
      <c r="T72" s="312"/>
      <c r="U72" s="312"/>
      <c r="V72" s="312"/>
      <c r="W72" s="312"/>
      <c r="X72" s="312"/>
    </row>
    <row r="73" spans="1:24" ht="15.75" thickBot="1" x14ac:dyDescent="0.3"/>
    <row r="74" spans="1:24" ht="16.5" thickTop="1" thickBot="1" x14ac:dyDescent="0.3">
      <c r="B74" s="315" t="s">
        <v>307</v>
      </c>
      <c r="C74" s="316" t="s">
        <v>308</v>
      </c>
      <c r="D74" s="316" t="s">
        <v>318</v>
      </c>
      <c r="E74" s="317" t="s">
        <v>319</v>
      </c>
      <c r="F74" s="18"/>
      <c r="G74" s="18"/>
      <c r="K74" s="328" t="s">
        <v>306</v>
      </c>
    </row>
    <row r="75" spans="1:24" ht="15.75" thickBot="1" x14ac:dyDescent="0.3">
      <c r="B75" s="329" t="s">
        <v>58</v>
      </c>
      <c r="C75" s="325" t="s">
        <v>53</v>
      </c>
      <c r="D75" s="18">
        <v>348.6</v>
      </c>
      <c r="E75" s="302">
        <f>$K$6+D75*0.000001</f>
        <v>607.42652859999998</v>
      </c>
      <c r="F75" s="18" t="s">
        <v>321</v>
      </c>
      <c r="G75" s="18"/>
      <c r="K75" s="314">
        <v>0.5</v>
      </c>
    </row>
    <row r="76" spans="1:24" ht="16.5" thickTop="1" thickBot="1" x14ac:dyDescent="0.3">
      <c r="B76" s="337"/>
      <c r="C76" s="338" t="s">
        <v>70</v>
      </c>
      <c r="D76" s="18">
        <v>82.7</v>
      </c>
      <c r="E76" s="302">
        <f t="shared" ref="E76:E81" si="2">$K$6+D76*0.000001</f>
        <v>607.42626269999994</v>
      </c>
      <c r="F76" s="18" t="s">
        <v>322</v>
      </c>
      <c r="G76" s="18"/>
      <c r="H76" s="19"/>
      <c r="J76" s="19"/>
    </row>
    <row r="77" spans="1:24" x14ac:dyDescent="0.25">
      <c r="B77" s="329"/>
      <c r="C77" s="326" t="s">
        <v>53</v>
      </c>
      <c r="D77" s="18">
        <v>360.7</v>
      </c>
      <c r="E77" s="302">
        <f t="shared" si="2"/>
        <v>607.42654069999992</v>
      </c>
      <c r="F77" s="18" t="s">
        <v>321</v>
      </c>
      <c r="G77" s="18"/>
      <c r="H77" s="19"/>
    </row>
    <row r="78" spans="1:24" x14ac:dyDescent="0.25">
      <c r="B78" s="329" t="s">
        <v>303</v>
      </c>
      <c r="C78" s="326" t="s">
        <v>70</v>
      </c>
      <c r="D78" s="18">
        <v>-96.9</v>
      </c>
      <c r="E78" s="302">
        <f t="shared" si="2"/>
        <v>607.42608309999991</v>
      </c>
      <c r="F78" s="18" t="s">
        <v>323</v>
      </c>
      <c r="G78" s="18"/>
      <c r="H78" s="19"/>
    </row>
    <row r="79" spans="1:24" ht="15.75" thickBot="1" x14ac:dyDescent="0.3">
      <c r="B79" s="337"/>
      <c r="C79" s="338" t="s">
        <v>304</v>
      </c>
      <c r="D79" s="18">
        <v>-103.8</v>
      </c>
      <c r="E79" s="302">
        <f t="shared" si="2"/>
        <v>607.4260761999999</v>
      </c>
      <c r="F79" s="18" t="s">
        <v>323</v>
      </c>
      <c r="G79" s="18"/>
      <c r="H79" s="19"/>
    </row>
    <row r="80" spans="1:24" x14ac:dyDescent="0.25">
      <c r="B80" s="329" t="s">
        <v>304</v>
      </c>
      <c r="C80" s="326" t="s">
        <v>53</v>
      </c>
      <c r="D80" s="18" t="s">
        <v>305</v>
      </c>
      <c r="E80" s="302" t="e">
        <f t="shared" si="2"/>
        <v>#VALUE!</v>
      </c>
      <c r="F80" s="18"/>
      <c r="G80" s="18"/>
      <c r="H80" s="19"/>
    </row>
    <row r="81" spans="2:9" ht="15.75" thickBot="1" x14ac:dyDescent="0.3">
      <c r="B81" s="330"/>
      <c r="C81" s="327" t="s">
        <v>70</v>
      </c>
      <c r="D81" s="146" t="s">
        <v>305</v>
      </c>
      <c r="E81" s="303" t="e">
        <f t="shared" si="2"/>
        <v>#VALUE!</v>
      </c>
      <c r="F81" s="18"/>
      <c r="G81" s="18"/>
      <c r="H81" s="19"/>
    </row>
    <row r="82" spans="2:9" ht="16.5" thickTop="1" thickBot="1" x14ac:dyDescent="0.3"/>
    <row r="83" spans="2:9" ht="16.5" thickTop="1" thickBot="1" x14ac:dyDescent="0.3">
      <c r="B83" s="315" t="s">
        <v>301</v>
      </c>
      <c r="C83" s="316" t="s">
        <v>328</v>
      </c>
      <c r="D83" s="316" t="s">
        <v>329</v>
      </c>
      <c r="E83" s="316" t="s">
        <v>54</v>
      </c>
      <c r="F83" s="316" t="s">
        <v>310</v>
      </c>
      <c r="G83" s="316" t="s">
        <v>331</v>
      </c>
      <c r="H83" s="317" t="s">
        <v>327</v>
      </c>
    </row>
    <row r="84" spans="2:9" x14ac:dyDescent="0.25">
      <c r="B84" s="320" t="s">
        <v>53</v>
      </c>
      <c r="C84" s="18">
        <v>-9925.4535545899998</v>
      </c>
      <c r="D84" s="304" t="s">
        <v>305</v>
      </c>
      <c r="E84" s="331">
        <v>0</v>
      </c>
      <c r="F84" s="18">
        <v>0</v>
      </c>
      <c r="G84" s="18">
        <v>0</v>
      </c>
      <c r="H84" s="302">
        <v>7444.09</v>
      </c>
      <c r="I84" s="16" t="s">
        <v>336</v>
      </c>
    </row>
    <row r="85" spans="2:9" ht="15.75" thickBot="1" x14ac:dyDescent="0.3">
      <c r="B85" s="334"/>
      <c r="C85" s="251"/>
      <c r="D85" s="310"/>
      <c r="E85" s="335">
        <v>1</v>
      </c>
      <c r="F85" s="251">
        <v>1.3996246240000001</v>
      </c>
      <c r="G85" s="251">
        <v>1</v>
      </c>
      <c r="H85" s="336">
        <v>-2481.3634000000002</v>
      </c>
    </row>
    <row r="86" spans="2:9" x14ac:dyDescent="0.25">
      <c r="B86" s="321" t="s">
        <v>58</v>
      </c>
      <c r="C86" s="18">
        <v>-1840</v>
      </c>
      <c r="D86" s="305" t="s">
        <v>305</v>
      </c>
      <c r="E86" s="332">
        <v>0</v>
      </c>
      <c r="F86" s="18">
        <v>0</v>
      </c>
      <c r="G86" s="18">
        <v>0</v>
      </c>
      <c r="H86" s="302">
        <v>1380</v>
      </c>
      <c r="I86" s="16" t="s">
        <v>336</v>
      </c>
    </row>
    <row r="87" spans="2:9" ht="15.75" thickBot="1" x14ac:dyDescent="0.3">
      <c r="B87" s="334"/>
      <c r="C87" s="307"/>
      <c r="D87" s="307"/>
      <c r="E87" s="335">
        <v>1</v>
      </c>
      <c r="F87" s="251">
        <v>0.46654107479179202</v>
      </c>
      <c r="G87" s="251">
        <v>0.33333299999999999</v>
      </c>
      <c r="H87" s="336">
        <v>-460</v>
      </c>
    </row>
    <row r="88" spans="2:9" x14ac:dyDescent="0.25">
      <c r="B88" s="321" t="s">
        <v>303</v>
      </c>
      <c r="C88" s="18" t="s">
        <v>305</v>
      </c>
      <c r="D88" s="305" t="s">
        <v>305</v>
      </c>
      <c r="E88" s="332">
        <v>1</v>
      </c>
      <c r="F88" s="18">
        <v>2.3327067735835842</v>
      </c>
      <c r="G88" s="18">
        <v>1.666666</v>
      </c>
      <c r="H88" s="302" t="s">
        <v>305</v>
      </c>
    </row>
    <row r="89" spans="2:9" ht="15.75" thickBot="1" x14ac:dyDescent="0.3">
      <c r="B89" s="334"/>
      <c r="C89" s="251"/>
      <c r="D89" s="310"/>
      <c r="E89" s="335">
        <v>2</v>
      </c>
      <c r="F89" s="251">
        <v>1.3996246240000001</v>
      </c>
      <c r="G89" s="251">
        <v>1</v>
      </c>
      <c r="H89" s="336" t="s">
        <v>305</v>
      </c>
    </row>
    <row r="90" spans="2:9" x14ac:dyDescent="0.25">
      <c r="B90" s="321" t="s">
        <v>70</v>
      </c>
      <c r="C90" s="18">
        <v>-468.5</v>
      </c>
      <c r="D90" s="305" t="s">
        <v>305</v>
      </c>
      <c r="E90" s="332">
        <v>1</v>
      </c>
      <c r="F90" s="18">
        <v>1.3996246240000001</v>
      </c>
      <c r="G90" s="18">
        <v>1</v>
      </c>
      <c r="H90" s="302" t="s">
        <v>305</v>
      </c>
      <c r="I90" s="16" t="s">
        <v>326</v>
      </c>
    </row>
    <row r="91" spans="2:9" ht="15.75" thickBot="1" x14ac:dyDescent="0.3">
      <c r="B91" s="334"/>
      <c r="C91" s="251"/>
      <c r="D91" s="310"/>
      <c r="E91" s="335">
        <v>2</v>
      </c>
      <c r="F91" s="251">
        <v>8.3977477440000001</v>
      </c>
      <c r="G91" s="251">
        <v>6</v>
      </c>
      <c r="H91" s="336" t="s">
        <v>305</v>
      </c>
    </row>
    <row r="92" spans="2:9" x14ac:dyDescent="0.25">
      <c r="B92" s="320" t="s">
        <v>304</v>
      </c>
      <c r="C92" s="18" t="s">
        <v>305</v>
      </c>
      <c r="D92" s="305" t="s">
        <v>305</v>
      </c>
      <c r="E92" s="332">
        <v>2</v>
      </c>
      <c r="F92" s="18">
        <v>1.9594744736</v>
      </c>
      <c r="G92" s="18">
        <v>1.4</v>
      </c>
      <c r="H92" s="302">
        <v>585.625</v>
      </c>
    </row>
    <row r="93" spans="2:9" ht="15.75" thickBot="1" x14ac:dyDescent="0.3">
      <c r="B93" s="340"/>
      <c r="C93" s="146"/>
      <c r="D93" s="301"/>
      <c r="E93" s="333">
        <v>3</v>
      </c>
      <c r="F93" s="146">
        <v>1.3996246240000001</v>
      </c>
      <c r="G93" s="146">
        <v>1</v>
      </c>
      <c r="H93" s="303">
        <v>-351.375</v>
      </c>
    </row>
    <row r="94" spans="2:9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"/>
  <sheetViews>
    <sheetView workbookViewId="0">
      <selection activeCell="F11" sqref="F11"/>
    </sheetView>
  </sheetViews>
  <sheetFormatPr defaultRowHeight="15" x14ac:dyDescent="0.25"/>
  <cols>
    <col min="2" max="2" width="12.85546875" customWidth="1"/>
    <col min="3" max="3" width="15.5703125" customWidth="1"/>
    <col min="4" max="4" width="17.5703125" customWidth="1"/>
  </cols>
  <sheetData>
    <row r="16" spans="17:17" x14ac:dyDescent="0.25">
      <c r="Q16" t="s">
        <v>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2" sqref="D2"/>
    </sheetView>
  </sheetViews>
  <sheetFormatPr defaultColWidth="8.85546875" defaultRowHeight="15" x14ac:dyDescent="0.25"/>
  <cols>
    <col min="1" max="3" width="31.5703125" style="15" customWidth="1"/>
    <col min="4" max="4" width="14.140625" style="15" customWidth="1"/>
    <col min="5" max="7" width="31.5703125" style="15" customWidth="1"/>
    <col min="8" max="8" width="14.140625" style="15" customWidth="1"/>
    <col min="9" max="16384" width="8.85546875" style="15"/>
  </cols>
  <sheetData>
    <row r="1" spans="1:8" ht="27" thickBot="1" x14ac:dyDescent="0.45">
      <c r="A1" s="16"/>
      <c r="B1" s="226" t="s">
        <v>60</v>
      </c>
      <c r="C1" s="16"/>
      <c r="D1" s="16"/>
      <c r="E1" s="16"/>
      <c r="F1" s="226" t="s">
        <v>47</v>
      </c>
      <c r="G1" s="16"/>
      <c r="H1" s="16"/>
    </row>
    <row r="2" spans="1:8" ht="15.75" thickTop="1" x14ac:dyDescent="0.25">
      <c r="A2" s="219"/>
      <c r="B2" s="220" t="s">
        <v>79</v>
      </c>
      <c r="C2" s="221"/>
      <c r="D2" s="16"/>
      <c r="E2" s="219"/>
      <c r="F2" s="220" t="s">
        <v>79</v>
      </c>
      <c r="G2" s="221"/>
      <c r="H2" s="16"/>
    </row>
    <row r="3" spans="1:8" x14ac:dyDescent="0.25">
      <c r="A3" s="222" t="s">
        <v>81</v>
      </c>
      <c r="B3" s="223" t="s">
        <v>82</v>
      </c>
      <c r="C3" s="224" t="s">
        <v>101</v>
      </c>
      <c r="D3" s="16"/>
      <c r="E3" s="222" t="s">
        <v>105</v>
      </c>
      <c r="F3" s="223" t="s">
        <v>103</v>
      </c>
      <c r="G3" s="224" t="s">
        <v>104</v>
      </c>
      <c r="H3" s="16"/>
    </row>
    <row r="4" spans="1:8" x14ac:dyDescent="0.25">
      <c r="A4" s="148"/>
      <c r="B4" s="16" t="s">
        <v>102</v>
      </c>
      <c r="C4" s="147"/>
      <c r="D4" s="16"/>
      <c r="E4" s="150"/>
      <c r="F4" s="16"/>
      <c r="G4" s="147"/>
      <c r="H4" s="16"/>
    </row>
    <row r="5" spans="1:8" x14ac:dyDescent="0.25">
      <c r="A5" s="132"/>
      <c r="B5" s="19"/>
      <c r="C5" s="133"/>
      <c r="D5" s="16"/>
      <c r="E5" s="132"/>
      <c r="F5" s="19"/>
      <c r="G5" s="133"/>
      <c r="H5" s="16"/>
    </row>
    <row r="6" spans="1:8" x14ac:dyDescent="0.25">
      <c r="A6" s="132"/>
      <c r="B6" s="19"/>
      <c r="C6" s="133"/>
      <c r="D6" s="16"/>
      <c r="E6" s="132"/>
      <c r="F6" s="19"/>
      <c r="G6" s="133"/>
      <c r="H6" s="16"/>
    </row>
    <row r="7" spans="1:8" x14ac:dyDescent="0.25">
      <c r="A7" s="132"/>
      <c r="B7" s="19"/>
      <c r="C7" s="133"/>
      <c r="D7" s="16"/>
      <c r="E7" s="132"/>
      <c r="F7" s="19"/>
      <c r="G7" s="133"/>
      <c r="H7" s="16"/>
    </row>
    <row r="8" spans="1:8" x14ac:dyDescent="0.25">
      <c r="A8" s="132"/>
      <c r="B8" s="19"/>
      <c r="C8" s="133"/>
      <c r="D8" s="16"/>
      <c r="E8" s="132"/>
      <c r="F8" s="19"/>
      <c r="G8" s="133"/>
      <c r="H8" s="16"/>
    </row>
    <row r="9" spans="1:8" x14ac:dyDescent="0.25">
      <c r="A9" s="132"/>
      <c r="B9" s="19"/>
      <c r="C9" s="133"/>
      <c r="D9" s="16"/>
      <c r="E9" s="132"/>
      <c r="F9" s="19"/>
      <c r="G9" s="133"/>
      <c r="H9" s="16"/>
    </row>
    <row r="10" spans="1:8" x14ac:dyDescent="0.25">
      <c r="A10" s="132"/>
      <c r="B10" s="19"/>
      <c r="C10" s="133"/>
      <c r="D10" s="16"/>
      <c r="E10" s="132"/>
      <c r="F10" s="19"/>
      <c r="G10" s="133"/>
      <c r="H10" s="16"/>
    </row>
    <row r="11" spans="1:8" x14ac:dyDescent="0.25">
      <c r="A11" s="132"/>
      <c r="B11" s="19"/>
      <c r="C11" s="133"/>
      <c r="D11" s="16"/>
      <c r="E11" s="132"/>
      <c r="F11" s="19"/>
      <c r="G11" s="133"/>
      <c r="H11" s="16"/>
    </row>
    <row r="12" spans="1:8" x14ac:dyDescent="0.25">
      <c r="A12" s="132"/>
      <c r="B12" s="19"/>
      <c r="C12" s="133"/>
      <c r="D12" s="16"/>
      <c r="E12" s="132"/>
      <c r="F12" s="19"/>
      <c r="G12" s="133"/>
      <c r="H12" s="16"/>
    </row>
    <row r="13" spans="1:8" x14ac:dyDescent="0.25">
      <c r="A13" s="132"/>
      <c r="B13" s="19"/>
      <c r="C13" s="133"/>
      <c r="D13" s="16"/>
      <c r="E13" s="132"/>
      <c r="F13" s="19"/>
      <c r="G13" s="133"/>
      <c r="H13" s="16"/>
    </row>
    <row r="14" spans="1:8" x14ac:dyDescent="0.25">
      <c r="A14" s="132"/>
      <c r="B14" s="19"/>
      <c r="C14" s="133"/>
      <c r="D14" s="16"/>
      <c r="E14" s="132"/>
      <c r="F14" s="19"/>
      <c r="G14" s="133"/>
      <c r="H14" s="16"/>
    </row>
    <row r="15" spans="1:8" x14ac:dyDescent="0.25">
      <c r="A15" s="132"/>
      <c r="B15" s="19"/>
      <c r="C15" s="133"/>
      <c r="D15" s="16"/>
      <c r="E15" s="132"/>
      <c r="F15" s="19"/>
      <c r="G15" s="133"/>
      <c r="H15" s="16"/>
    </row>
    <row r="16" spans="1:8" ht="15.75" thickBot="1" x14ac:dyDescent="0.3">
      <c r="A16" s="134"/>
      <c r="B16" s="135"/>
      <c r="C16" s="136"/>
      <c r="D16" s="16"/>
      <c r="E16" s="134"/>
      <c r="F16" s="135"/>
      <c r="G16" s="136"/>
      <c r="H16" s="16"/>
    </row>
    <row r="17" spans="1:8" ht="15.75" thickTop="1" x14ac:dyDescent="0.25">
      <c r="A17" s="19"/>
      <c r="B17" s="19"/>
      <c r="C17" s="19"/>
      <c r="D17" s="16"/>
      <c r="E17" s="19"/>
      <c r="F17" s="19"/>
      <c r="G17" s="19"/>
      <c r="H17" s="16"/>
    </row>
    <row r="18" spans="1:8" ht="15.75" thickBot="1" x14ac:dyDescent="0.3">
      <c r="A18" s="19"/>
      <c r="B18" s="16"/>
      <c r="C18" s="16"/>
      <c r="D18" s="16"/>
      <c r="E18" s="19"/>
      <c r="F18" s="16"/>
      <c r="G18" s="16"/>
      <c r="H18" s="16"/>
    </row>
    <row r="19" spans="1:8" ht="15.75" thickTop="1" x14ac:dyDescent="0.25">
      <c r="A19" s="225"/>
      <c r="B19" s="220" t="s">
        <v>80</v>
      </c>
      <c r="C19" s="221"/>
      <c r="D19" s="16"/>
      <c r="E19" s="225"/>
      <c r="F19" s="220" t="s">
        <v>80</v>
      </c>
      <c r="G19" s="221"/>
      <c r="H19" s="16"/>
    </row>
    <row r="20" spans="1:8" x14ac:dyDescent="0.25">
      <c r="A20" s="222" t="s">
        <v>83</v>
      </c>
      <c r="B20" s="223" t="s">
        <v>84</v>
      </c>
      <c r="C20" s="224"/>
      <c r="D20" s="16"/>
      <c r="E20" s="222" t="s">
        <v>220</v>
      </c>
      <c r="F20" s="223" t="s">
        <v>221</v>
      </c>
      <c r="G20" s="224"/>
      <c r="H20" s="16"/>
    </row>
    <row r="21" spans="1:8" x14ac:dyDescent="0.25">
      <c r="A21" s="148"/>
      <c r="B21" s="16"/>
      <c r="C21" s="147"/>
      <c r="D21" s="195"/>
      <c r="E21" s="17"/>
      <c r="F21" s="17"/>
      <c r="G21" s="196"/>
      <c r="H21" s="16"/>
    </row>
    <row r="22" spans="1:8" x14ac:dyDescent="0.25">
      <c r="A22" s="132"/>
      <c r="B22" s="19"/>
      <c r="C22" s="133"/>
      <c r="D22" s="16"/>
      <c r="E22" s="132"/>
      <c r="F22" s="19"/>
      <c r="G22" s="133"/>
      <c r="H22" s="16"/>
    </row>
    <row r="23" spans="1:8" x14ac:dyDescent="0.25">
      <c r="A23" s="132"/>
      <c r="B23" s="19"/>
      <c r="C23" s="133"/>
      <c r="D23" s="16"/>
      <c r="E23" s="132"/>
      <c r="F23" s="19"/>
      <c r="G23" s="133"/>
      <c r="H23" s="16"/>
    </row>
    <row r="24" spans="1:8" x14ac:dyDescent="0.25">
      <c r="A24" s="132"/>
      <c r="B24" s="19"/>
      <c r="C24" s="133"/>
      <c r="D24" s="16"/>
      <c r="E24" s="132"/>
      <c r="F24" s="19"/>
      <c r="G24" s="133"/>
      <c r="H24" s="16"/>
    </row>
    <row r="25" spans="1:8" x14ac:dyDescent="0.25">
      <c r="A25" s="132"/>
      <c r="B25" s="19"/>
      <c r="C25" s="133"/>
      <c r="D25" s="16"/>
      <c r="E25" s="132"/>
      <c r="F25" s="19"/>
      <c r="G25" s="133"/>
      <c r="H25" s="16"/>
    </row>
    <row r="26" spans="1:8" x14ac:dyDescent="0.25">
      <c r="A26" s="132"/>
      <c r="B26" s="19"/>
      <c r="C26" s="133"/>
      <c r="D26" s="16"/>
      <c r="E26" s="132"/>
      <c r="F26" s="19"/>
      <c r="G26" s="133"/>
      <c r="H26" s="16"/>
    </row>
    <row r="27" spans="1:8" x14ac:dyDescent="0.25">
      <c r="A27" s="132"/>
      <c r="B27" s="19"/>
      <c r="C27" s="133"/>
      <c r="D27" s="16"/>
      <c r="E27" s="132"/>
      <c r="F27" s="19"/>
      <c r="G27" s="133"/>
      <c r="H27" s="16"/>
    </row>
    <row r="28" spans="1:8" x14ac:dyDescent="0.25">
      <c r="A28" s="132"/>
      <c r="B28" s="19"/>
      <c r="C28" s="133"/>
      <c r="D28" s="16"/>
      <c r="E28" s="132"/>
      <c r="F28" s="19"/>
      <c r="G28" s="133"/>
      <c r="H28" s="16"/>
    </row>
    <row r="29" spans="1:8" x14ac:dyDescent="0.25">
      <c r="A29" s="132"/>
      <c r="B29" s="19"/>
      <c r="C29" s="133"/>
      <c r="D29" s="16"/>
      <c r="E29" s="132"/>
      <c r="F29" s="19"/>
      <c r="G29" s="133"/>
      <c r="H29" s="16"/>
    </row>
    <row r="30" spans="1:8" ht="15.75" thickBot="1" x14ac:dyDescent="0.3">
      <c r="A30" s="134"/>
      <c r="B30" s="135"/>
      <c r="C30" s="136"/>
      <c r="D30" s="16"/>
      <c r="E30" s="134"/>
      <c r="F30" s="135"/>
      <c r="G30" s="136"/>
      <c r="H30" s="16"/>
    </row>
    <row r="31" spans="1:8" ht="15.75" thickTop="1" x14ac:dyDescent="0.25">
      <c r="A31" s="16"/>
      <c r="B31" s="16"/>
      <c r="C31" s="16"/>
      <c r="D31" s="16"/>
      <c r="E31" s="16"/>
      <c r="F31" s="16"/>
      <c r="G31" s="16"/>
      <c r="H31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O38"/>
  <sheetViews>
    <sheetView workbookViewId="0">
      <selection activeCell="H5" sqref="H5"/>
    </sheetView>
  </sheetViews>
  <sheetFormatPr defaultColWidth="8.85546875" defaultRowHeight="15" x14ac:dyDescent="0.25"/>
  <cols>
    <col min="1" max="1" width="3" style="16" customWidth="1"/>
    <col min="2" max="2" width="6.140625" style="16" bestFit="1" customWidth="1"/>
    <col min="3" max="3" width="2" style="17" bestFit="1" customWidth="1"/>
    <col min="4" max="4" width="10.28515625" style="17" bestFit="1" customWidth="1"/>
    <col min="5" max="5" width="9" style="17" bestFit="1" customWidth="1"/>
    <col min="6" max="6" width="9.7109375" style="17" bestFit="1" customWidth="1"/>
    <col min="7" max="7" width="6.28515625" style="17" customWidth="1"/>
    <col min="8" max="8" width="21.5703125" style="17" bestFit="1" customWidth="1"/>
    <col min="9" max="9" width="20.42578125" style="17" customWidth="1"/>
    <col min="10" max="10" width="6.28515625" style="17" customWidth="1"/>
    <col min="11" max="11" width="6.140625" style="17" bestFit="1" customWidth="1"/>
    <col min="12" max="12" width="2" style="17" bestFit="1" customWidth="1"/>
    <col min="13" max="13" width="10.28515625" style="17" bestFit="1" customWidth="1"/>
    <col min="14" max="14" width="9" style="16" bestFit="1" customWidth="1"/>
    <col min="15" max="15" width="9.7109375" style="16" bestFit="1" customWidth="1"/>
    <col min="16" max="16384" width="8.85546875" style="16"/>
  </cols>
  <sheetData>
    <row r="1" spans="1:41" ht="15.75" thickBot="1" x14ac:dyDescent="0.3"/>
    <row r="2" spans="1:41" ht="15.75" thickBot="1" x14ac:dyDescent="0.3">
      <c r="A2" s="292"/>
      <c r="B2" s="294"/>
      <c r="C2" s="295"/>
      <c r="D2" s="295" t="s">
        <v>285</v>
      </c>
      <c r="E2" s="291"/>
      <c r="F2" s="293"/>
      <c r="G2" s="293"/>
      <c r="H2" s="293"/>
      <c r="I2" s="293"/>
      <c r="J2" s="293"/>
      <c r="K2" s="293"/>
      <c r="L2" s="293"/>
      <c r="M2" s="293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2"/>
      <c r="AL2" s="292"/>
      <c r="AM2" s="292"/>
      <c r="AN2" s="292"/>
      <c r="AO2" s="292"/>
    </row>
    <row r="3" spans="1:41" ht="15.75" thickBot="1" x14ac:dyDescent="0.3"/>
    <row r="4" spans="1:41" ht="15.75" thickTop="1" x14ac:dyDescent="0.25">
      <c r="H4" s="58" t="s">
        <v>51</v>
      </c>
      <c r="I4" s="59" t="s">
        <v>52</v>
      </c>
      <c r="J4" s="18"/>
      <c r="Q4" s="137"/>
      <c r="R4" s="138"/>
      <c r="S4" s="138" t="s">
        <v>47</v>
      </c>
      <c r="T4" s="138"/>
      <c r="U4" s="139"/>
    </row>
    <row r="5" spans="1:41" ht="15.75" thickBot="1" x14ac:dyDescent="0.3">
      <c r="H5" s="60">
        <v>1833</v>
      </c>
      <c r="I5" s="57">
        <f>I20+H5*10^-6</f>
        <v>607.42780300000004</v>
      </c>
      <c r="J5" s="18"/>
      <c r="Q5" s="140"/>
      <c r="R5" s="19"/>
      <c r="S5" s="19"/>
      <c r="T5" s="19"/>
      <c r="U5" s="141"/>
    </row>
    <row r="6" spans="1:41" ht="16.5" thickTop="1" thickBot="1" x14ac:dyDescent="0.3">
      <c r="A6" s="19"/>
      <c r="B6" s="43" t="s">
        <v>47</v>
      </c>
      <c r="C6" s="22"/>
      <c r="D6" s="22"/>
      <c r="E6" s="32" t="s">
        <v>53</v>
      </c>
      <c r="F6" s="23"/>
      <c r="G6" s="18"/>
      <c r="H6" s="16"/>
      <c r="I6" s="16"/>
      <c r="J6" s="16"/>
      <c r="K6" s="42" t="s">
        <v>47</v>
      </c>
      <c r="L6" s="22"/>
      <c r="M6" s="22"/>
      <c r="N6" s="32" t="s">
        <v>53</v>
      </c>
      <c r="O6" s="23"/>
      <c r="Q6" s="140"/>
      <c r="R6" s="19"/>
      <c r="S6" s="19"/>
      <c r="T6" s="19"/>
      <c r="U6" s="141"/>
    </row>
    <row r="7" spans="1:41" ht="16.5" thickTop="1" thickBot="1" x14ac:dyDescent="0.3">
      <c r="B7" s="28"/>
      <c r="C7" s="49"/>
      <c r="D7" s="50" t="s">
        <v>54</v>
      </c>
      <c r="E7" s="50">
        <v>0</v>
      </c>
      <c r="F7" s="51">
        <v>1</v>
      </c>
      <c r="G7" s="45"/>
      <c r="H7" s="58" t="s">
        <v>55</v>
      </c>
      <c r="I7" s="59" t="s">
        <v>56</v>
      </c>
      <c r="J7" s="18"/>
      <c r="K7" s="41" t="s">
        <v>47</v>
      </c>
      <c r="L7" s="49"/>
      <c r="M7" s="50" t="s">
        <v>54</v>
      </c>
      <c r="N7" s="50">
        <v>0</v>
      </c>
      <c r="O7" s="51">
        <v>1</v>
      </c>
      <c r="Q7" s="140"/>
      <c r="R7" s="19"/>
      <c r="S7" s="19"/>
      <c r="T7" s="19"/>
      <c r="U7" s="141"/>
    </row>
    <row r="8" spans="1:41" ht="16.5" thickTop="1" thickBot="1" x14ac:dyDescent="0.3">
      <c r="B8" s="28"/>
      <c r="C8" s="52" t="s">
        <v>54</v>
      </c>
      <c r="D8" s="30" t="s">
        <v>57</v>
      </c>
      <c r="E8" s="20">
        <v>7444.09</v>
      </c>
      <c r="F8" s="25">
        <v>-2481.36</v>
      </c>
      <c r="G8" s="20"/>
      <c r="H8" s="60">
        <v>373</v>
      </c>
      <c r="I8" s="40">
        <f>-H5 + H8</f>
        <v>-1460</v>
      </c>
      <c r="J8" s="18"/>
      <c r="K8" s="24"/>
      <c r="L8" s="52" t="s">
        <v>54</v>
      </c>
      <c r="M8" s="42" t="s">
        <v>57</v>
      </c>
      <c r="N8" s="20">
        <v>7444.09</v>
      </c>
      <c r="O8" s="25">
        <v>-2481.36</v>
      </c>
      <c r="Q8" s="140"/>
      <c r="R8" s="19"/>
      <c r="S8" s="19"/>
      <c r="T8" s="19"/>
      <c r="U8" s="141"/>
    </row>
    <row r="9" spans="1:41" ht="15.75" thickTop="1" x14ac:dyDescent="0.25">
      <c r="B9" s="33" t="s">
        <v>58</v>
      </c>
      <c r="C9" s="52">
        <v>0</v>
      </c>
      <c r="D9" s="21">
        <v>1380</v>
      </c>
      <c r="E9" s="37" t="s">
        <v>59</v>
      </c>
      <c r="F9" s="34">
        <f>$D9-F$8</f>
        <v>3861.36</v>
      </c>
      <c r="G9" s="48"/>
      <c r="K9" s="41" t="s">
        <v>58</v>
      </c>
      <c r="L9" s="52">
        <v>0</v>
      </c>
      <c r="M9" s="21">
        <v>1380</v>
      </c>
      <c r="N9" s="37" t="s">
        <v>59</v>
      </c>
      <c r="O9" s="34">
        <f>$M9-O$8+ $I$8</f>
        <v>2401.36</v>
      </c>
      <c r="Q9" s="140"/>
      <c r="R9" s="19"/>
      <c r="S9" s="19"/>
      <c r="T9" s="19"/>
      <c r="U9" s="141"/>
    </row>
    <row r="10" spans="1:41" ht="15.75" thickBot="1" x14ac:dyDescent="0.3">
      <c r="B10" s="29"/>
      <c r="C10" s="53">
        <v>1</v>
      </c>
      <c r="D10" s="27">
        <v>-460</v>
      </c>
      <c r="E10" s="36">
        <f>$D10-E$8</f>
        <v>-7904.09</v>
      </c>
      <c r="F10" s="35">
        <f>$D10-F$8</f>
        <v>2021.3600000000001</v>
      </c>
      <c r="G10" s="48"/>
      <c r="K10" s="26"/>
      <c r="L10" s="53">
        <v>1</v>
      </c>
      <c r="M10" s="27">
        <v>-460</v>
      </c>
      <c r="N10" s="36">
        <f>$M10-N$8 + $I$8</f>
        <v>-9364.09</v>
      </c>
      <c r="O10" s="35">
        <f>$M10-O$8+ $I$8</f>
        <v>561.36000000000013</v>
      </c>
      <c r="Q10" s="140"/>
      <c r="R10" s="19"/>
      <c r="S10" s="19"/>
      <c r="T10" s="19"/>
      <c r="U10" s="141"/>
    </row>
    <row r="11" spans="1:41" ht="16.5" thickTop="1" thickBot="1" x14ac:dyDescent="0.3">
      <c r="M11" s="16"/>
      <c r="Q11" s="140"/>
      <c r="R11" s="19"/>
      <c r="S11" s="19"/>
      <c r="T11" s="19"/>
      <c r="U11" s="141"/>
    </row>
    <row r="12" spans="1:41" ht="16.5" thickTop="1" thickBot="1" x14ac:dyDescent="0.3">
      <c r="B12" s="43" t="s">
        <v>60</v>
      </c>
      <c r="C12" s="22"/>
      <c r="D12" s="22"/>
      <c r="E12" s="32" t="s">
        <v>53</v>
      </c>
      <c r="F12" s="23"/>
      <c r="G12" s="18"/>
      <c r="K12" s="31" t="s">
        <v>60</v>
      </c>
      <c r="L12" s="22"/>
      <c r="M12" s="22"/>
      <c r="N12" s="32" t="s">
        <v>53</v>
      </c>
      <c r="O12" s="23"/>
      <c r="Q12" s="140"/>
      <c r="R12" s="19"/>
      <c r="S12" s="19"/>
      <c r="T12" s="19"/>
      <c r="U12" s="141"/>
    </row>
    <row r="13" spans="1:41" ht="16.5" thickTop="1" thickBot="1" x14ac:dyDescent="0.3">
      <c r="B13" s="28"/>
      <c r="C13" s="49"/>
      <c r="D13" s="50" t="s">
        <v>54</v>
      </c>
      <c r="E13" s="50">
        <v>1</v>
      </c>
      <c r="F13" s="51">
        <v>2</v>
      </c>
      <c r="G13" s="45"/>
      <c r="H13" s="58" t="s">
        <v>55</v>
      </c>
      <c r="I13" s="59" t="s">
        <v>61</v>
      </c>
      <c r="K13" s="28"/>
      <c r="L13" s="49"/>
      <c r="M13" s="50" t="s">
        <v>54</v>
      </c>
      <c r="N13" s="50">
        <v>1</v>
      </c>
      <c r="O13" s="51">
        <v>2</v>
      </c>
      <c r="Q13" s="140"/>
      <c r="R13" s="19"/>
      <c r="S13" s="19"/>
      <c r="T13" s="19"/>
      <c r="U13" s="141"/>
    </row>
    <row r="14" spans="1:41" ht="16.5" thickTop="1" thickBot="1" x14ac:dyDescent="0.3">
      <c r="B14" s="28"/>
      <c r="C14" s="52" t="s">
        <v>54</v>
      </c>
      <c r="D14" s="30" t="s">
        <v>57</v>
      </c>
      <c r="E14" s="20">
        <v>-5023.59</v>
      </c>
      <c r="F14" s="25">
        <v>3014.15</v>
      </c>
      <c r="G14" s="20"/>
      <c r="H14" s="60">
        <v>271.10000000000002</v>
      </c>
      <c r="I14" s="40">
        <f>-H5 + H14</f>
        <v>-1561.9</v>
      </c>
      <c r="J14" s="18"/>
      <c r="K14" s="28"/>
      <c r="L14" s="52" t="s">
        <v>54</v>
      </c>
      <c r="M14" s="42" t="s">
        <v>57</v>
      </c>
      <c r="N14" s="20">
        <v>-5023.59</v>
      </c>
      <c r="O14" s="25">
        <v>3014.15</v>
      </c>
      <c r="Q14" s="140"/>
      <c r="R14" s="19"/>
      <c r="S14" s="19"/>
      <c r="T14" s="19"/>
      <c r="U14" s="141"/>
    </row>
    <row r="15" spans="1:41" ht="16.5" thickTop="1" thickBot="1" x14ac:dyDescent="0.3">
      <c r="B15" s="33" t="s">
        <v>58</v>
      </c>
      <c r="C15" s="52">
        <v>1</v>
      </c>
      <c r="D15" s="21">
        <v>-929.625</v>
      </c>
      <c r="E15" s="38">
        <f>$D15-E$14</f>
        <v>4093.9650000000001</v>
      </c>
      <c r="F15" s="34">
        <f>$D15-F$14</f>
        <v>-3943.7750000000001</v>
      </c>
      <c r="G15" s="48"/>
      <c r="K15" s="33" t="s">
        <v>58</v>
      </c>
      <c r="L15" s="52">
        <v>1</v>
      </c>
      <c r="M15" s="21">
        <v>-929.625</v>
      </c>
      <c r="N15" s="38">
        <f>$M15-N$14+$I$14</f>
        <v>2532.0650000000001</v>
      </c>
      <c r="O15" s="34">
        <f>$M15-O$14+$I$14</f>
        <v>-5505.6750000000002</v>
      </c>
      <c r="Q15" s="142"/>
      <c r="R15" s="143"/>
      <c r="S15" s="143"/>
      <c r="T15" s="143"/>
      <c r="U15" s="144"/>
    </row>
    <row r="16" spans="1:41" ht="15.75" thickBot="1" x14ac:dyDescent="0.3">
      <c r="B16" s="29"/>
      <c r="C16" s="53">
        <v>2</v>
      </c>
      <c r="D16" s="27">
        <v>557.78</v>
      </c>
      <c r="E16" s="36">
        <f>$D16-E$14</f>
        <v>5581.37</v>
      </c>
      <c r="F16" s="35">
        <f>$D16-F$14</f>
        <v>-2456.37</v>
      </c>
      <c r="G16" s="48"/>
      <c r="K16" s="29"/>
      <c r="L16" s="53">
        <v>2</v>
      </c>
      <c r="M16" s="27">
        <v>557.78</v>
      </c>
      <c r="N16" s="36">
        <f>$M16-N$14+$I$14</f>
        <v>4019.47</v>
      </c>
      <c r="O16" s="35">
        <f>$M16-O$14+$I$14</f>
        <v>-4018.27</v>
      </c>
    </row>
    <row r="17" spans="8:21" ht="16.5" thickTop="1" thickBot="1" x14ac:dyDescent="0.3"/>
    <row r="18" spans="8:21" ht="16.5" thickTop="1" thickBot="1" x14ac:dyDescent="0.3">
      <c r="K18" s="43" t="s">
        <v>63</v>
      </c>
      <c r="L18" s="67"/>
      <c r="M18" s="68" t="s">
        <v>53</v>
      </c>
      <c r="Q18" s="137"/>
      <c r="R18" s="138"/>
      <c r="S18" s="138" t="s">
        <v>60</v>
      </c>
      <c r="T18" s="138"/>
      <c r="U18" s="139"/>
    </row>
    <row r="19" spans="8:21" ht="15.75" thickTop="1" x14ac:dyDescent="0.25">
      <c r="H19" s="58" t="s">
        <v>55</v>
      </c>
      <c r="I19" s="59" t="s">
        <v>62</v>
      </c>
      <c r="K19" s="65"/>
      <c r="L19" s="54"/>
      <c r="M19" s="56"/>
      <c r="Q19" s="140"/>
      <c r="R19" s="19"/>
      <c r="S19" s="19"/>
      <c r="T19" s="19"/>
      <c r="U19" s="141"/>
    </row>
    <row r="20" spans="8:21" ht="15.75" thickBot="1" x14ac:dyDescent="0.3">
      <c r="H20" s="60">
        <v>0</v>
      </c>
      <c r="I20" s="57">
        <v>607.42597000000001</v>
      </c>
      <c r="J20" s="18"/>
      <c r="K20" s="66" t="s">
        <v>58</v>
      </c>
      <c r="L20" s="55"/>
      <c r="M20" s="44">
        <f>-$H$5+H20</f>
        <v>-1833</v>
      </c>
      <c r="Q20" s="140"/>
      <c r="R20" s="19"/>
      <c r="S20" s="19"/>
      <c r="T20" s="19"/>
      <c r="U20" s="141"/>
    </row>
    <row r="21" spans="8:21" ht="16.5" thickTop="1" thickBot="1" x14ac:dyDescent="0.3">
      <c r="I21" s="17" t="s">
        <v>64</v>
      </c>
      <c r="Q21" s="140"/>
      <c r="R21" s="19"/>
      <c r="S21" s="19"/>
      <c r="T21" s="19"/>
      <c r="U21" s="141"/>
    </row>
    <row r="22" spans="8:21" ht="16.5" thickTop="1" thickBot="1" x14ac:dyDescent="0.3">
      <c r="K22" s="43" t="s">
        <v>65</v>
      </c>
      <c r="L22" s="67"/>
      <c r="M22" s="68" t="s">
        <v>53</v>
      </c>
      <c r="Q22" s="140"/>
      <c r="R22" s="19"/>
      <c r="S22" s="19"/>
      <c r="T22" s="19"/>
      <c r="U22" s="141"/>
    </row>
    <row r="23" spans="8:21" ht="15.75" thickTop="1" x14ac:dyDescent="0.25">
      <c r="H23" s="58" t="s">
        <v>55</v>
      </c>
      <c r="I23" s="59" t="s">
        <v>62</v>
      </c>
      <c r="K23" s="65"/>
      <c r="L23" s="54"/>
      <c r="M23" s="56"/>
      <c r="Q23" s="140"/>
      <c r="R23" s="19"/>
      <c r="S23" s="19"/>
      <c r="T23" s="19"/>
      <c r="U23" s="141"/>
    </row>
    <row r="24" spans="8:21" ht="15.75" thickBot="1" x14ac:dyDescent="0.3">
      <c r="H24" s="60">
        <v>179.4</v>
      </c>
      <c r="I24" s="57">
        <f>I20+H24*10^-6</f>
        <v>607.42614939999999</v>
      </c>
      <c r="J24" s="18"/>
      <c r="K24" s="66" t="s">
        <v>58</v>
      </c>
      <c r="L24" s="55"/>
      <c r="M24" s="44">
        <f>-$H$5+H24</f>
        <v>-1653.6</v>
      </c>
      <c r="Q24" s="140"/>
      <c r="R24" s="19"/>
      <c r="S24" s="19"/>
      <c r="T24" s="19"/>
      <c r="U24" s="141"/>
    </row>
    <row r="25" spans="8:21" ht="16.5" thickTop="1" thickBot="1" x14ac:dyDescent="0.3">
      <c r="K25" s="16"/>
      <c r="L25" s="16"/>
      <c r="M25" s="16"/>
      <c r="Q25" s="140"/>
      <c r="R25" s="19"/>
      <c r="S25" s="19"/>
      <c r="T25" s="19"/>
      <c r="U25" s="141"/>
    </row>
    <row r="26" spans="8:21" ht="16.5" thickTop="1" thickBot="1" x14ac:dyDescent="0.3">
      <c r="K26" s="43" t="s">
        <v>66</v>
      </c>
      <c r="L26" s="67"/>
      <c r="M26" s="68" t="s">
        <v>53</v>
      </c>
      <c r="Q26" s="140"/>
      <c r="R26" s="19"/>
      <c r="S26" s="19"/>
      <c r="T26" s="19"/>
      <c r="U26" s="141"/>
    </row>
    <row r="27" spans="8:21" ht="15.75" thickTop="1" x14ac:dyDescent="0.25">
      <c r="H27" s="58" t="s">
        <v>55</v>
      </c>
      <c r="I27" s="59" t="s">
        <v>62</v>
      </c>
      <c r="K27" s="65"/>
      <c r="L27" s="54"/>
      <c r="M27" s="56"/>
      <c r="Q27" s="140"/>
      <c r="R27" s="19"/>
      <c r="S27" s="19"/>
      <c r="T27" s="19"/>
      <c r="U27" s="141"/>
    </row>
    <row r="28" spans="8:21" ht="15.75" thickBot="1" x14ac:dyDescent="0.3">
      <c r="H28" s="60">
        <v>222.6</v>
      </c>
      <c r="I28" s="57">
        <f>I20+H28*10^-6</f>
        <v>607.42619260000004</v>
      </c>
      <c r="J28" s="18"/>
      <c r="K28" s="66" t="s">
        <v>58</v>
      </c>
      <c r="L28" s="55"/>
      <c r="M28" s="44">
        <f>-$H$5+222.6</f>
        <v>-1610.4</v>
      </c>
      <c r="Q28" s="140"/>
      <c r="R28" s="19"/>
      <c r="S28" s="19"/>
      <c r="T28" s="19"/>
      <c r="U28" s="141"/>
    </row>
    <row r="29" spans="8:21" ht="16.5" thickTop="1" thickBot="1" x14ac:dyDescent="0.3">
      <c r="Q29" s="142"/>
      <c r="R29" s="143"/>
      <c r="S29" s="143"/>
      <c r="T29" s="143"/>
      <c r="U29" s="144"/>
    </row>
    <row r="30" spans="8:21" ht="16.5" thickTop="1" thickBot="1" x14ac:dyDescent="0.3">
      <c r="K30" s="43" t="s">
        <v>67</v>
      </c>
      <c r="L30" s="67"/>
      <c r="M30" s="68" t="s">
        <v>53</v>
      </c>
    </row>
    <row r="31" spans="8:21" ht="15.75" thickTop="1" x14ac:dyDescent="0.25">
      <c r="H31" s="58" t="s">
        <v>55</v>
      </c>
      <c r="I31" s="59" t="s">
        <v>62</v>
      </c>
      <c r="K31" s="65"/>
      <c r="L31" s="54"/>
      <c r="M31" s="56"/>
    </row>
    <row r="32" spans="8:21" ht="15.75" thickBot="1" x14ac:dyDescent="0.3">
      <c r="H32" s="60">
        <v>279.89999999999998</v>
      </c>
      <c r="I32" s="57">
        <f>I20+H32*10^-6</f>
        <v>607.42624990000002</v>
      </c>
      <c r="J32" s="18"/>
      <c r="K32" s="66" t="s">
        <v>58</v>
      </c>
      <c r="L32" s="55"/>
      <c r="M32" s="44">
        <f>-$H$5+278.9</f>
        <v>-1554.1</v>
      </c>
    </row>
    <row r="33" spans="1:93" ht="16.5" thickTop="1" thickBot="1" x14ac:dyDescent="0.3"/>
    <row r="34" spans="1:93" ht="16.5" thickTop="1" thickBot="1" x14ac:dyDescent="0.3">
      <c r="K34" s="43" t="s">
        <v>68</v>
      </c>
      <c r="L34" s="67"/>
      <c r="M34" s="68" t="s">
        <v>53</v>
      </c>
    </row>
    <row r="35" spans="1:93" ht="15.75" thickTop="1" x14ac:dyDescent="0.25">
      <c r="H35" s="58" t="s">
        <v>55</v>
      </c>
      <c r="I35" s="59" t="s">
        <v>62</v>
      </c>
      <c r="K35" s="65"/>
      <c r="L35" s="54"/>
      <c r="M35" s="56"/>
    </row>
    <row r="36" spans="1:93" ht="15.75" thickBot="1" x14ac:dyDescent="0.3">
      <c r="H36" s="60">
        <v>355.3</v>
      </c>
      <c r="I36" s="57">
        <f>I20+H36*10^-6</f>
        <v>607.42632530000003</v>
      </c>
      <c r="J36" s="18"/>
      <c r="K36" s="66" t="s">
        <v>58</v>
      </c>
      <c r="L36" s="55"/>
      <c r="M36" s="44">
        <f>-$H$5+355.3</f>
        <v>-1477.7</v>
      </c>
    </row>
    <row r="37" spans="1:93" ht="16.5" thickTop="1" thickBot="1" x14ac:dyDescent="0.3"/>
    <row r="38" spans="1:93" ht="15.75" thickBot="1" x14ac:dyDescent="0.3">
      <c r="A38" s="292"/>
      <c r="B38" s="294"/>
      <c r="C38" s="295"/>
      <c r="D38" s="295" t="s">
        <v>286</v>
      </c>
      <c r="E38" s="291"/>
      <c r="F38" s="293"/>
      <c r="G38" s="293"/>
      <c r="H38" s="293"/>
      <c r="I38" s="293"/>
      <c r="J38" s="293"/>
      <c r="K38" s="293"/>
      <c r="L38" s="293"/>
      <c r="M38" s="293"/>
      <c r="N38" s="292"/>
      <c r="O38" s="29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92"/>
      <c r="AO38" s="292"/>
      <c r="AP38" s="292"/>
      <c r="AQ38" s="292"/>
      <c r="AR38" s="292"/>
      <c r="AS38" s="292"/>
      <c r="AT38" s="292"/>
      <c r="AU38" s="292"/>
      <c r="AV38" s="292"/>
      <c r="AW38" s="292"/>
      <c r="AX38" s="292"/>
      <c r="AY38" s="292"/>
      <c r="AZ38" s="292"/>
      <c r="BA38" s="292"/>
      <c r="BB38" s="292"/>
      <c r="BC38" s="292"/>
      <c r="BD38" s="292"/>
      <c r="BE38" s="292"/>
      <c r="BF38" s="292"/>
      <c r="BG38" s="292"/>
      <c r="BH38" s="292"/>
      <c r="BI38" s="292"/>
      <c r="BJ38" s="292"/>
      <c r="BK38" s="292"/>
      <c r="BL38" s="292"/>
      <c r="BM38" s="292"/>
      <c r="BN38" s="292"/>
      <c r="BO38" s="292"/>
      <c r="BP38" s="292"/>
      <c r="BQ38" s="292"/>
      <c r="BR38" s="292"/>
      <c r="BS38" s="292"/>
      <c r="BT38" s="292"/>
      <c r="BU38" s="292"/>
      <c r="BV38" s="292"/>
      <c r="BW38" s="292"/>
      <c r="BX38" s="292"/>
      <c r="BY38" s="292"/>
      <c r="BZ38" s="292"/>
      <c r="CA38" s="292"/>
      <c r="CB38" s="292"/>
      <c r="CC38" s="292"/>
      <c r="CD38" s="292"/>
      <c r="CE38" s="292"/>
      <c r="CF38" s="292"/>
      <c r="CG38" s="292"/>
      <c r="CH38" s="292"/>
      <c r="CI38" s="292"/>
      <c r="CJ38" s="292"/>
      <c r="CK38" s="292"/>
      <c r="CL38" s="292"/>
      <c r="CM38" s="292"/>
      <c r="CN38" s="292"/>
      <c r="CO38" s="29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AB39"/>
  <sheetViews>
    <sheetView topLeftCell="B1" zoomScaleNormal="100" workbookViewId="0">
      <selection activeCell="P16" sqref="P16"/>
    </sheetView>
  </sheetViews>
  <sheetFormatPr defaultColWidth="8.85546875" defaultRowHeight="15" x14ac:dyDescent="0.25"/>
  <cols>
    <col min="1" max="1" width="2.42578125" style="16" customWidth="1"/>
    <col min="2" max="2" width="5.85546875" style="16" customWidth="1"/>
    <col min="3" max="3" width="2" style="17" bestFit="1" customWidth="1"/>
    <col min="4" max="4" width="10" style="17" customWidth="1"/>
    <col min="5" max="5" width="11.7109375" style="17" customWidth="1"/>
    <col min="6" max="6" width="11.28515625" style="17" customWidth="1"/>
    <col min="7" max="7" width="8.7109375" style="17" bestFit="1" customWidth="1"/>
    <col min="8" max="8" width="7" style="17" bestFit="1" customWidth="1"/>
    <col min="9" max="9" width="6.28515625" style="17" customWidth="1"/>
    <col min="10" max="10" width="21.5703125" style="16" bestFit="1" customWidth="1"/>
    <col min="11" max="11" width="20.42578125" style="16" customWidth="1"/>
    <col min="12" max="12" width="6.28515625" style="16" customWidth="1"/>
    <col min="13" max="13" width="6.140625" style="16" bestFit="1" customWidth="1"/>
    <col min="14" max="14" width="2" style="16" bestFit="1" customWidth="1"/>
    <col min="15" max="15" width="10.28515625" style="16" bestFit="1" customWidth="1"/>
    <col min="16" max="16" width="9.7109375" style="16" bestFit="1" customWidth="1"/>
    <col min="17" max="17" width="8.7109375" style="16" bestFit="1" customWidth="1"/>
    <col min="18" max="18" width="9.7109375" style="16" bestFit="1" customWidth="1"/>
    <col min="19" max="19" width="7.7109375" style="16" bestFit="1" customWidth="1"/>
    <col min="20" max="16384" width="8.85546875" style="16"/>
  </cols>
  <sheetData>
    <row r="1" spans="2:28" ht="15.75" thickBot="1" x14ac:dyDescent="0.3"/>
    <row r="2" spans="2:28" ht="15.75" thickBot="1" x14ac:dyDescent="0.3">
      <c r="B2" s="292"/>
      <c r="C2" s="290"/>
      <c r="D2" s="295"/>
      <c r="E2" s="295" t="s">
        <v>285</v>
      </c>
      <c r="F2" s="291"/>
      <c r="G2" s="293"/>
      <c r="H2" s="293"/>
      <c r="I2" s="293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</row>
    <row r="3" spans="2:28" ht="15.75" thickBot="1" x14ac:dyDescent="0.3"/>
    <row r="4" spans="2:28" ht="15.75" thickTop="1" x14ac:dyDescent="0.25">
      <c r="J4" s="58" t="s">
        <v>69</v>
      </c>
      <c r="K4" s="59" t="s">
        <v>52</v>
      </c>
      <c r="L4" s="17"/>
      <c r="U4" s="137"/>
      <c r="V4" s="138"/>
      <c r="W4" s="138" t="s">
        <v>47</v>
      </c>
      <c r="X4" s="138"/>
      <c r="Y4" s="139"/>
    </row>
    <row r="5" spans="2:28" ht="15.75" thickBot="1" x14ac:dyDescent="0.3">
      <c r="J5" s="60">
        <f>O16-S14+J14</f>
        <v>106.75</v>
      </c>
      <c r="K5" s="57">
        <f>K20+J5*0.000001</f>
        <v>461.31214675000001</v>
      </c>
      <c r="L5" s="17"/>
      <c r="P5" s="16">
        <v>500</v>
      </c>
      <c r="U5" s="140"/>
      <c r="V5" s="19"/>
      <c r="W5" s="19"/>
      <c r="X5" s="19"/>
      <c r="Y5" s="141"/>
    </row>
    <row r="6" spans="2:28" ht="16.5" thickTop="1" thickBot="1" x14ac:dyDescent="0.3">
      <c r="B6" s="43" t="s">
        <v>47</v>
      </c>
      <c r="C6" s="22"/>
      <c r="D6" s="22"/>
      <c r="E6" s="32" t="s">
        <v>70</v>
      </c>
      <c r="F6" s="23"/>
      <c r="M6" s="43" t="s">
        <v>47</v>
      </c>
      <c r="N6" s="22"/>
      <c r="O6" s="22"/>
      <c r="P6" s="32" t="s">
        <v>70</v>
      </c>
      <c r="Q6" s="23"/>
      <c r="U6" s="140"/>
      <c r="V6" s="19"/>
      <c r="W6" s="19"/>
      <c r="X6" s="19"/>
      <c r="Y6" s="141"/>
    </row>
    <row r="7" spans="2:28" ht="16.5" thickTop="1" thickBot="1" x14ac:dyDescent="0.3">
      <c r="B7" s="28"/>
      <c r="C7" s="49"/>
      <c r="D7" s="50" t="s">
        <v>54</v>
      </c>
      <c r="E7" s="50">
        <v>1</v>
      </c>
      <c r="F7" s="51">
        <v>2</v>
      </c>
      <c r="J7" s="58" t="s">
        <v>55</v>
      </c>
      <c r="K7" s="59" t="s">
        <v>56</v>
      </c>
      <c r="L7" s="17"/>
      <c r="M7" s="28" t="s">
        <v>47</v>
      </c>
      <c r="N7" s="49"/>
      <c r="O7" s="50" t="s">
        <v>54</v>
      </c>
      <c r="P7" s="50">
        <v>1</v>
      </c>
      <c r="Q7" s="51">
        <v>2</v>
      </c>
      <c r="U7" s="140"/>
      <c r="V7" s="19"/>
      <c r="W7" s="19"/>
      <c r="X7" s="19"/>
      <c r="Y7" s="141"/>
    </row>
    <row r="8" spans="2:28" ht="16.5" thickTop="1" thickBot="1" x14ac:dyDescent="0.3">
      <c r="B8" s="28"/>
      <c r="C8" s="52" t="s">
        <v>54</v>
      </c>
      <c r="D8" s="42" t="s">
        <v>57</v>
      </c>
      <c r="E8" s="20">
        <v>585.625</v>
      </c>
      <c r="F8" s="25">
        <v>-351.375</v>
      </c>
      <c r="J8" s="60">
        <v>198</v>
      </c>
      <c r="K8" s="40">
        <f>-J5 + J8</f>
        <v>91.25</v>
      </c>
      <c r="L8" s="17"/>
      <c r="M8" s="28"/>
      <c r="N8" s="52" t="s">
        <v>54</v>
      </c>
      <c r="O8" s="42" t="s">
        <v>57</v>
      </c>
      <c r="P8" s="20">
        <v>585.625</v>
      </c>
      <c r="Q8" s="25">
        <v>-351.375</v>
      </c>
      <c r="U8" s="140"/>
      <c r="V8" s="19"/>
      <c r="W8" s="19"/>
      <c r="X8" s="19"/>
      <c r="Y8" s="141"/>
    </row>
    <row r="9" spans="2:28" ht="15.75" thickTop="1" x14ac:dyDescent="0.25">
      <c r="B9" s="33" t="s">
        <v>58</v>
      </c>
      <c r="C9" s="52">
        <v>0</v>
      </c>
      <c r="D9" s="21">
        <v>1380</v>
      </c>
      <c r="E9" s="38">
        <f>$D9-E$8</f>
        <v>794.375</v>
      </c>
      <c r="F9" s="63" t="s">
        <v>59</v>
      </c>
      <c r="M9" s="33" t="s">
        <v>58</v>
      </c>
      <c r="N9" s="52">
        <v>0</v>
      </c>
      <c r="O9" s="21">
        <v>1380</v>
      </c>
      <c r="P9" s="38">
        <f>$O9-P$8 + $K$8</f>
        <v>885.625</v>
      </c>
      <c r="Q9" s="63" t="s">
        <v>59</v>
      </c>
      <c r="U9" s="140"/>
      <c r="V9" s="19"/>
      <c r="W9" s="19"/>
      <c r="X9" s="19"/>
      <c r="Y9" s="141"/>
    </row>
    <row r="10" spans="2:28" ht="15.75" thickBot="1" x14ac:dyDescent="0.3">
      <c r="B10" s="29"/>
      <c r="C10" s="53">
        <v>1</v>
      </c>
      <c r="D10" s="27">
        <v>-460</v>
      </c>
      <c r="E10" s="36">
        <f>$D10-E$8</f>
        <v>-1045.625</v>
      </c>
      <c r="F10" s="35">
        <f>$D10-F$8</f>
        <v>-108.625</v>
      </c>
      <c r="M10" s="29"/>
      <c r="N10" s="53">
        <v>1</v>
      </c>
      <c r="O10" s="27">
        <v>-460</v>
      </c>
      <c r="P10" s="36">
        <f>$O10-P$8 + $K$8</f>
        <v>-954.375</v>
      </c>
      <c r="Q10" s="35">
        <f>$O10-Q$8 + $K$8</f>
        <v>-17.375</v>
      </c>
      <c r="U10" s="140"/>
      <c r="V10" s="19"/>
      <c r="W10" s="19"/>
      <c r="X10" s="19"/>
      <c r="Y10" s="141"/>
    </row>
    <row r="11" spans="2:28" ht="16.5" thickTop="1" thickBot="1" x14ac:dyDescent="0.3">
      <c r="U11" s="140"/>
      <c r="V11" s="19"/>
      <c r="W11" s="19"/>
      <c r="X11" s="19"/>
      <c r="Y11" s="141"/>
    </row>
    <row r="12" spans="2:28" ht="16.5" thickTop="1" thickBot="1" x14ac:dyDescent="0.3">
      <c r="B12" s="43" t="s">
        <v>60</v>
      </c>
      <c r="C12" s="22"/>
      <c r="D12" s="22"/>
      <c r="E12" s="32" t="s">
        <v>70</v>
      </c>
      <c r="F12" s="22"/>
      <c r="G12" s="22"/>
      <c r="H12" s="23"/>
      <c r="I12" s="18"/>
      <c r="M12" s="43" t="s">
        <v>60</v>
      </c>
      <c r="N12" s="39"/>
      <c r="O12" s="39"/>
      <c r="P12" s="22"/>
      <c r="Q12" s="22"/>
      <c r="R12" s="32" t="s">
        <v>70</v>
      </c>
      <c r="S12" s="23"/>
      <c r="T12" s="17"/>
      <c r="U12" s="145"/>
      <c r="V12" s="19"/>
      <c r="W12" s="19"/>
      <c r="X12" s="19"/>
      <c r="Y12" s="141"/>
    </row>
    <row r="13" spans="2:28" ht="16.5" thickTop="1" thickBot="1" x14ac:dyDescent="0.3">
      <c r="B13" s="28" t="s">
        <v>60</v>
      </c>
      <c r="C13" s="49"/>
      <c r="D13" s="50" t="s">
        <v>54</v>
      </c>
      <c r="E13" s="50">
        <v>0</v>
      </c>
      <c r="F13" s="50">
        <v>1</v>
      </c>
      <c r="G13" s="50">
        <v>2</v>
      </c>
      <c r="H13" s="51">
        <v>3</v>
      </c>
      <c r="I13" s="62"/>
      <c r="J13" s="58" t="s">
        <v>55</v>
      </c>
      <c r="K13" s="59" t="s">
        <v>61</v>
      </c>
      <c r="L13" s="17"/>
      <c r="M13" s="28" t="s">
        <v>60</v>
      </c>
      <c r="N13" s="49"/>
      <c r="O13" s="50" t="s">
        <v>54</v>
      </c>
      <c r="P13" s="50">
        <v>0</v>
      </c>
      <c r="Q13" s="50">
        <v>1</v>
      </c>
      <c r="R13" s="50">
        <v>2</v>
      </c>
      <c r="S13" s="51">
        <v>3</v>
      </c>
      <c r="U13" s="140"/>
      <c r="V13" s="19"/>
      <c r="W13" s="19"/>
      <c r="X13" s="19"/>
      <c r="Y13" s="141"/>
    </row>
    <row r="14" spans="2:28" ht="16.5" thickTop="1" thickBot="1" x14ac:dyDescent="0.3">
      <c r="B14" s="28"/>
      <c r="C14" s="52" t="s">
        <v>54</v>
      </c>
      <c r="D14" s="42" t="s">
        <v>57</v>
      </c>
      <c r="E14" s="20">
        <v>-655.81</v>
      </c>
      <c r="F14" s="20">
        <v>-510.62</v>
      </c>
      <c r="G14" s="20">
        <v>-175.7</v>
      </c>
      <c r="H14" s="25">
        <v>438.03</v>
      </c>
      <c r="I14" s="18"/>
      <c r="J14" s="60">
        <v>-13</v>
      </c>
      <c r="K14" s="61">
        <f>-J5 +J14</f>
        <v>-119.75</v>
      </c>
      <c r="L14" s="18"/>
      <c r="M14" s="28"/>
      <c r="N14" s="52" t="s">
        <v>54</v>
      </c>
      <c r="O14" s="42" t="s">
        <v>57</v>
      </c>
      <c r="P14" s="20">
        <v>-655.81</v>
      </c>
      <c r="Q14" s="20">
        <v>-510.62</v>
      </c>
      <c r="R14" s="20">
        <v>-175.7</v>
      </c>
      <c r="S14" s="25">
        <v>438.03</v>
      </c>
      <c r="U14" s="140"/>
      <c r="V14" s="19"/>
      <c r="W14" s="19"/>
      <c r="X14" s="19"/>
      <c r="Y14" s="141"/>
    </row>
    <row r="15" spans="2:28" ht="15.75" thickTop="1" x14ac:dyDescent="0.25">
      <c r="B15" s="33" t="s">
        <v>58</v>
      </c>
      <c r="C15" s="52">
        <v>1</v>
      </c>
      <c r="D15" s="21">
        <v>-929.625</v>
      </c>
      <c r="E15" s="38">
        <f>$D15-E$14</f>
        <v>-273.81500000000005</v>
      </c>
      <c r="F15" s="47">
        <f t="shared" ref="F15:H16" si="0">$D15-F$14</f>
        <v>-419.005</v>
      </c>
      <c r="G15" s="47">
        <f t="shared" si="0"/>
        <v>-753.92499999999995</v>
      </c>
      <c r="H15" s="63" t="s">
        <v>59</v>
      </c>
      <c r="I15" s="18"/>
      <c r="M15" s="33" t="s">
        <v>58</v>
      </c>
      <c r="N15" s="52">
        <v>1</v>
      </c>
      <c r="O15" s="21">
        <v>-929.625</v>
      </c>
      <c r="P15" s="38">
        <f>$O15-P$14 + $K$14</f>
        <v>-393.56500000000005</v>
      </c>
      <c r="Q15" s="47">
        <f>$O15-Q$14 + $K$14</f>
        <v>-538.755</v>
      </c>
      <c r="R15" s="47">
        <f>$O15-R$14 + $K$14</f>
        <v>-873.67499999999995</v>
      </c>
      <c r="S15" s="63" t="s">
        <v>59</v>
      </c>
      <c r="U15" s="140"/>
      <c r="V15" s="19"/>
      <c r="W15" s="19"/>
      <c r="X15" s="19"/>
      <c r="Y15" s="141"/>
    </row>
    <row r="16" spans="2:28" ht="15.75" thickBot="1" x14ac:dyDescent="0.3">
      <c r="B16" s="29"/>
      <c r="C16" s="53">
        <v>2</v>
      </c>
      <c r="D16" s="27">
        <v>557.78</v>
      </c>
      <c r="E16" s="64" t="s">
        <v>59</v>
      </c>
      <c r="F16" s="46">
        <f t="shared" si="0"/>
        <v>1068.4000000000001</v>
      </c>
      <c r="G16" s="46">
        <f t="shared" si="0"/>
        <v>733.48</v>
      </c>
      <c r="H16" s="35">
        <f t="shared" si="0"/>
        <v>119.75</v>
      </c>
      <c r="I16" s="18"/>
      <c r="M16" s="29"/>
      <c r="N16" s="53">
        <v>2</v>
      </c>
      <c r="O16" s="27">
        <v>557.78</v>
      </c>
      <c r="P16" s="64" t="s">
        <v>59</v>
      </c>
      <c r="Q16" s="46">
        <f>$O16-Q$14 + $K$14</f>
        <v>948.65000000000009</v>
      </c>
      <c r="R16" s="46">
        <f>$O16-R$14 + $K$14</f>
        <v>613.73</v>
      </c>
      <c r="S16" s="35">
        <f>$O16-S$14 + $K$14</f>
        <v>0</v>
      </c>
      <c r="U16" s="142"/>
      <c r="V16" s="143"/>
      <c r="W16" s="143"/>
      <c r="X16" s="143"/>
      <c r="Y16" s="144"/>
    </row>
    <row r="17" spans="10:25" ht="16.5" thickTop="1" thickBot="1" x14ac:dyDescent="0.3"/>
    <row r="18" spans="10:25" ht="16.5" thickTop="1" thickBot="1" x14ac:dyDescent="0.3">
      <c r="M18" s="43" t="s">
        <v>63</v>
      </c>
      <c r="N18" s="67"/>
      <c r="O18" s="68" t="s">
        <v>70</v>
      </c>
      <c r="U18" s="137"/>
      <c r="V18" s="138"/>
      <c r="W18" s="138" t="s">
        <v>60</v>
      </c>
      <c r="X18" s="138"/>
      <c r="Y18" s="139"/>
    </row>
    <row r="19" spans="10:25" ht="15.75" thickTop="1" x14ac:dyDescent="0.25">
      <c r="J19" s="58" t="s">
        <v>55</v>
      </c>
      <c r="K19" s="59" t="s">
        <v>62</v>
      </c>
      <c r="L19" s="17"/>
      <c r="M19" s="65" t="s">
        <v>63</v>
      </c>
      <c r="N19" s="54"/>
      <c r="O19" s="56"/>
      <c r="U19" s="140"/>
      <c r="V19" s="19"/>
      <c r="W19" s="19"/>
      <c r="X19" s="19"/>
      <c r="Y19" s="141"/>
    </row>
    <row r="20" spans="10:25" ht="15.75" thickBot="1" x14ac:dyDescent="0.3">
      <c r="J20" s="60">
        <v>0</v>
      </c>
      <c r="K20" s="57">
        <v>461.31204000000002</v>
      </c>
      <c r="L20" s="17"/>
      <c r="M20" s="66" t="s">
        <v>58</v>
      </c>
      <c r="N20" s="55"/>
      <c r="O20" s="44">
        <f>-$J$5+J20</f>
        <v>-106.75</v>
      </c>
      <c r="U20" s="140"/>
      <c r="V20" s="19"/>
      <c r="W20" s="19"/>
      <c r="X20" s="19"/>
      <c r="Y20" s="141"/>
    </row>
    <row r="21" spans="10:25" ht="16.5" thickTop="1" thickBot="1" x14ac:dyDescent="0.3">
      <c r="J21" s="17"/>
      <c r="K21" s="17" t="s">
        <v>64</v>
      </c>
      <c r="L21" s="17"/>
      <c r="U21" s="140"/>
      <c r="V21" s="19"/>
      <c r="W21" s="19"/>
      <c r="X21" s="19"/>
      <c r="Y21" s="141"/>
    </row>
    <row r="22" spans="10:25" ht="16.5" thickTop="1" thickBot="1" x14ac:dyDescent="0.3">
      <c r="J22" s="17"/>
      <c r="K22" s="17"/>
      <c r="L22" s="17"/>
      <c r="M22" s="43" t="s">
        <v>65</v>
      </c>
      <c r="N22" s="67"/>
      <c r="O22" s="68" t="s">
        <v>70</v>
      </c>
      <c r="U22" s="140"/>
      <c r="V22" s="19"/>
      <c r="W22" s="19"/>
      <c r="X22" s="19"/>
      <c r="Y22" s="141"/>
    </row>
    <row r="23" spans="10:25" ht="15.75" thickTop="1" x14ac:dyDescent="0.25">
      <c r="J23" s="58" t="s">
        <v>55</v>
      </c>
      <c r="K23" s="59" t="s">
        <v>62</v>
      </c>
      <c r="L23" s="17"/>
      <c r="M23" s="65" t="s">
        <v>65</v>
      </c>
      <c r="N23" s="54"/>
      <c r="O23" s="56"/>
      <c r="U23" s="140"/>
      <c r="V23" s="19"/>
      <c r="W23" s="19"/>
      <c r="X23" s="19"/>
      <c r="Y23" s="141"/>
    </row>
    <row r="24" spans="10:25" ht="15.75" thickBot="1" x14ac:dyDescent="0.3">
      <c r="J24" s="60">
        <v>68</v>
      </c>
      <c r="K24" s="57">
        <f>K20+J24*10^-6</f>
        <v>461.31210800000002</v>
      </c>
      <c r="L24" s="17"/>
      <c r="M24" s="66" t="s">
        <v>58</v>
      </c>
      <c r="N24" s="55"/>
      <c r="O24" s="44">
        <f>-J5+J24</f>
        <v>-38.75</v>
      </c>
      <c r="U24" s="140"/>
      <c r="V24" s="19"/>
      <c r="W24" s="19"/>
      <c r="X24" s="19"/>
      <c r="Y24" s="141"/>
    </row>
    <row r="25" spans="10:25" ht="16.5" thickTop="1" thickBot="1" x14ac:dyDescent="0.3">
      <c r="J25" s="17"/>
      <c r="K25" s="17"/>
      <c r="L25" s="17"/>
      <c r="U25" s="140"/>
      <c r="V25" s="19"/>
      <c r="W25" s="19"/>
      <c r="X25" s="19"/>
      <c r="Y25" s="141"/>
    </row>
    <row r="26" spans="10:25" ht="16.5" thickTop="1" thickBot="1" x14ac:dyDescent="0.3">
      <c r="J26" s="17"/>
      <c r="K26" s="17"/>
      <c r="L26" s="17"/>
      <c r="M26" s="43" t="s">
        <v>66</v>
      </c>
      <c r="N26" s="67"/>
      <c r="O26" s="68" t="s">
        <v>70</v>
      </c>
      <c r="U26" s="140"/>
      <c r="V26" s="19"/>
      <c r="W26" s="19"/>
      <c r="X26" s="19"/>
      <c r="Y26" s="141"/>
    </row>
    <row r="27" spans="10:25" ht="15.75" thickTop="1" x14ac:dyDescent="0.25">
      <c r="J27" s="58" t="s">
        <v>55</v>
      </c>
      <c r="K27" s="59" t="s">
        <v>62</v>
      </c>
      <c r="L27" s="17"/>
      <c r="M27" s="65"/>
      <c r="N27" s="54"/>
      <c r="O27" s="56"/>
      <c r="U27" s="140"/>
      <c r="V27" s="19"/>
      <c r="W27" s="19"/>
      <c r="X27" s="19"/>
      <c r="Y27" s="141"/>
    </row>
    <row r="28" spans="10:25" ht="15.75" thickBot="1" x14ac:dyDescent="0.3">
      <c r="J28" s="60">
        <v>174.5</v>
      </c>
      <c r="K28" s="57">
        <f>K20+J28*10^-6</f>
        <v>461.31221450000004</v>
      </c>
      <c r="L28" s="17"/>
      <c r="M28" s="66" t="s">
        <v>58</v>
      </c>
      <c r="N28" s="55"/>
      <c r="O28" s="44">
        <f>-$J$5+J28</f>
        <v>67.75</v>
      </c>
      <c r="U28" s="140"/>
      <c r="V28" s="19"/>
      <c r="W28" s="19"/>
      <c r="X28" s="19"/>
      <c r="Y28" s="141"/>
    </row>
    <row r="29" spans="10:25" ht="16.5" thickTop="1" thickBot="1" x14ac:dyDescent="0.3">
      <c r="J29" s="17"/>
      <c r="K29" s="17"/>
      <c r="L29" s="17"/>
      <c r="U29" s="140"/>
      <c r="V29" s="19"/>
      <c r="W29" s="19"/>
      <c r="X29" s="19"/>
      <c r="Y29" s="141"/>
    </row>
    <row r="30" spans="10:25" ht="16.5" thickTop="1" thickBot="1" x14ac:dyDescent="0.3">
      <c r="J30" s="17"/>
      <c r="K30" s="17"/>
      <c r="L30" s="17"/>
      <c r="M30" s="43" t="s">
        <v>67</v>
      </c>
      <c r="N30" s="67"/>
      <c r="O30" s="68" t="s">
        <v>70</v>
      </c>
      <c r="U30" s="142"/>
      <c r="V30" s="143"/>
      <c r="W30" s="143"/>
      <c r="X30" s="143"/>
      <c r="Y30" s="144"/>
    </row>
    <row r="31" spans="10:25" ht="15.75" thickTop="1" x14ac:dyDescent="0.25">
      <c r="J31" s="58" t="s">
        <v>55</v>
      </c>
      <c r="K31" s="59" t="s">
        <v>62</v>
      </c>
      <c r="L31" s="17"/>
      <c r="M31" s="65"/>
      <c r="N31" s="54"/>
      <c r="O31" s="56"/>
    </row>
    <row r="32" spans="10:25" ht="15.75" thickBot="1" x14ac:dyDescent="0.3">
      <c r="J32" s="60">
        <v>292</v>
      </c>
      <c r="K32" s="57">
        <f>K20+J32*10^-6</f>
        <v>461.31233200000003</v>
      </c>
      <c r="L32" s="17"/>
      <c r="M32" s="66" t="s">
        <v>58</v>
      </c>
      <c r="N32" s="55"/>
      <c r="O32" s="44">
        <f>-$J$5+J32</f>
        <v>185.25</v>
      </c>
    </row>
    <row r="33" spans="2:28" ht="16.5" thickTop="1" thickBot="1" x14ac:dyDescent="0.3">
      <c r="J33" s="17"/>
      <c r="K33" s="17"/>
      <c r="L33" s="17"/>
    </row>
    <row r="34" spans="2:28" ht="16.5" thickTop="1" thickBot="1" x14ac:dyDescent="0.3">
      <c r="J34" s="17"/>
      <c r="K34" s="17"/>
      <c r="L34" s="17"/>
      <c r="M34" s="43" t="s">
        <v>68</v>
      </c>
      <c r="N34" s="67"/>
      <c r="O34" s="68" t="s">
        <v>70</v>
      </c>
    </row>
    <row r="35" spans="2:28" ht="15.75" thickTop="1" x14ac:dyDescent="0.25">
      <c r="J35" s="58" t="s">
        <v>55</v>
      </c>
      <c r="K35" s="59" t="s">
        <v>62</v>
      </c>
      <c r="L35" s="17"/>
      <c r="M35" s="65"/>
      <c r="N35" s="54"/>
      <c r="O35" s="56"/>
    </row>
    <row r="36" spans="2:28" ht="15.75" thickBot="1" x14ac:dyDescent="0.3">
      <c r="J36" s="60">
        <v>394</v>
      </c>
      <c r="K36" s="57">
        <f>K20+J36*10^-6</f>
        <v>461.31243400000005</v>
      </c>
      <c r="L36" s="17"/>
      <c r="M36" s="66" t="s">
        <v>58</v>
      </c>
      <c r="N36" s="55"/>
      <c r="O36" s="44">
        <f>-$J$5+J36</f>
        <v>287.25</v>
      </c>
    </row>
    <row r="37" spans="2:28" ht="15.75" thickTop="1" x14ac:dyDescent="0.25"/>
    <row r="38" spans="2:28" ht="15.75" thickBot="1" x14ac:dyDescent="0.3"/>
    <row r="39" spans="2:28" ht="15.75" thickBot="1" x14ac:dyDescent="0.3">
      <c r="B39" s="292"/>
      <c r="C39" s="290"/>
      <c r="D39" s="295"/>
      <c r="E39" s="295" t="s">
        <v>286</v>
      </c>
      <c r="F39" s="291"/>
      <c r="G39" s="293"/>
      <c r="H39" s="293"/>
      <c r="I39" s="293"/>
      <c r="J39" s="292"/>
      <c r="K39" s="292"/>
      <c r="L39" s="292"/>
      <c r="M39" s="292"/>
      <c r="N39" s="292"/>
      <c r="O39" s="29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zoomScaleNormal="100" workbookViewId="0">
      <selection activeCell="H37" sqref="H37"/>
    </sheetView>
  </sheetViews>
  <sheetFormatPr defaultColWidth="8.85546875" defaultRowHeight="15" x14ac:dyDescent="0.25"/>
  <cols>
    <col min="1" max="1" width="10.28515625" style="16" customWidth="1"/>
    <col min="2" max="2" width="6.85546875" style="16" bestFit="1" customWidth="1"/>
    <col min="3" max="3" width="9" style="16" customWidth="1"/>
    <col min="4" max="4" width="28.140625" style="16" bestFit="1" customWidth="1"/>
    <col min="5" max="5" width="7.42578125" style="16" bestFit="1" customWidth="1"/>
    <col min="6" max="6" width="10.140625" style="16" bestFit="1" customWidth="1"/>
    <col min="7" max="7" width="21.85546875" style="16" bestFit="1" customWidth="1"/>
    <col min="8" max="8" width="9.42578125" style="16" customWidth="1"/>
    <col min="9" max="9" width="12" style="16" bestFit="1" customWidth="1"/>
    <col min="10" max="10" width="11.28515625" style="16" bestFit="1" customWidth="1"/>
    <col min="11" max="11" width="7.5703125" style="16" bestFit="1" customWidth="1"/>
    <col min="12" max="12" width="12.28515625" style="16" customWidth="1"/>
    <col min="13" max="13" width="27.140625" style="16" customWidth="1"/>
    <col min="14" max="14" width="10.42578125" style="16" bestFit="1" customWidth="1"/>
    <col min="15" max="15" width="10.42578125" style="16" customWidth="1"/>
    <col min="16" max="16" width="41" style="16" bestFit="1" customWidth="1"/>
    <col min="17" max="17" width="11" style="16" customWidth="1"/>
    <col min="18" max="18" width="12.28515625" style="16" bestFit="1" customWidth="1"/>
    <col min="19" max="19" width="19.28515625" style="16" bestFit="1" customWidth="1"/>
    <col min="20" max="20" width="17.5703125" style="16" bestFit="1" customWidth="1"/>
    <col min="21" max="21" width="12" style="16" bestFit="1" customWidth="1"/>
    <col min="22" max="22" width="9.28515625" style="16" bestFit="1" customWidth="1"/>
    <col min="23" max="23" width="10.5703125" style="16" bestFit="1" customWidth="1"/>
    <col min="24" max="24" width="37.85546875" style="16" bestFit="1" customWidth="1"/>
    <col min="25" max="16384" width="8.85546875" style="16"/>
  </cols>
  <sheetData>
    <row r="1" spans="1:24" x14ac:dyDescent="0.25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</row>
    <row r="2" spans="1:24" ht="15.75" thickBot="1" x14ac:dyDescent="0.3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</row>
    <row r="3" spans="1:24" ht="16.5" thickTop="1" thickBot="1" x14ac:dyDescent="0.3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R3" s="176" t="s">
        <v>108</v>
      </c>
      <c r="S3" s="182" t="s">
        <v>109</v>
      </c>
      <c r="T3" s="183" t="s">
        <v>131</v>
      </c>
      <c r="U3" s="183" t="s">
        <v>143</v>
      </c>
      <c r="V3" s="184"/>
      <c r="W3" s="184"/>
      <c r="X3" s="185"/>
    </row>
    <row r="4" spans="1:24" x14ac:dyDescent="0.25">
      <c r="A4" s="151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R4" s="177" t="s">
        <v>114</v>
      </c>
      <c r="S4" s="18" t="s">
        <v>110</v>
      </c>
      <c r="T4" s="18" t="s">
        <v>130</v>
      </c>
      <c r="U4" s="18">
        <v>-10</v>
      </c>
      <c r="V4" s="18"/>
      <c r="W4" s="18"/>
      <c r="X4" s="124"/>
    </row>
    <row r="5" spans="1:24" x14ac:dyDescent="0.25">
      <c r="A5" s="151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R5" s="177"/>
      <c r="S5" s="18" t="s">
        <v>111</v>
      </c>
      <c r="T5" s="18" t="s">
        <v>132</v>
      </c>
      <c r="U5" s="18"/>
      <c r="V5" s="18"/>
      <c r="W5" s="18"/>
      <c r="X5" s="124"/>
    </row>
    <row r="6" spans="1:24" x14ac:dyDescent="0.25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R6" s="177"/>
      <c r="S6" s="18"/>
      <c r="T6" s="18"/>
      <c r="U6" s="18"/>
      <c r="V6" s="18"/>
      <c r="W6" s="18"/>
      <c r="X6" s="124"/>
    </row>
    <row r="7" spans="1:24" x14ac:dyDescent="0.25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R7" s="178"/>
      <c r="S7" s="180"/>
      <c r="T7" s="179" t="s">
        <v>131</v>
      </c>
      <c r="U7" s="179"/>
      <c r="V7" s="179"/>
      <c r="W7" s="179" t="s">
        <v>145</v>
      </c>
      <c r="X7" s="181" t="s">
        <v>153</v>
      </c>
    </row>
    <row r="8" spans="1:24" x14ac:dyDescent="0.25">
      <c r="A8" s="151"/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R8" s="177" t="s">
        <v>115</v>
      </c>
      <c r="S8" s="18" t="s">
        <v>112</v>
      </c>
      <c r="T8" s="18" t="s">
        <v>154</v>
      </c>
      <c r="U8" s="18"/>
      <c r="V8" s="18"/>
      <c r="W8" s="18">
        <v>500</v>
      </c>
      <c r="X8" s="124" t="s">
        <v>152</v>
      </c>
    </row>
    <row r="9" spans="1:24" x14ac:dyDescent="0.25">
      <c r="A9" s="151"/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R9" s="177"/>
      <c r="S9" s="18" t="s">
        <v>113</v>
      </c>
      <c r="T9" s="18" t="s">
        <v>133</v>
      </c>
      <c r="U9" s="18"/>
      <c r="V9" s="18"/>
      <c r="W9" s="18">
        <v>800</v>
      </c>
      <c r="X9" s="124"/>
    </row>
    <row r="10" spans="1:24" x14ac:dyDescent="0.25">
      <c r="A10" s="151"/>
      <c r="B10" s="151"/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R10" s="177"/>
      <c r="S10" s="18"/>
      <c r="T10" s="18"/>
      <c r="U10" s="18"/>
      <c r="V10" s="18"/>
      <c r="W10" s="18"/>
      <c r="X10" s="124"/>
    </row>
    <row r="11" spans="1:24" x14ac:dyDescent="0.25">
      <c r="A11" s="151"/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R11" s="178"/>
      <c r="S11" s="180"/>
      <c r="T11" s="179" t="s">
        <v>131</v>
      </c>
      <c r="U11" s="179"/>
      <c r="V11" s="179"/>
      <c r="W11" s="179"/>
      <c r="X11" s="181"/>
    </row>
    <row r="12" spans="1:24" x14ac:dyDescent="0.25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R12" s="177" t="s">
        <v>116</v>
      </c>
      <c r="S12" s="18" t="s">
        <v>117</v>
      </c>
      <c r="T12" s="18" t="s">
        <v>134</v>
      </c>
      <c r="U12" s="18"/>
      <c r="V12" s="18"/>
      <c r="W12" s="18"/>
      <c r="X12" s="124"/>
    </row>
    <row r="13" spans="1:24" x14ac:dyDescent="0.25">
      <c r="A13" s="151"/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R13" s="177"/>
      <c r="S13" s="18" t="s">
        <v>118</v>
      </c>
      <c r="T13" s="18" t="s">
        <v>135</v>
      </c>
      <c r="U13" s="18"/>
      <c r="V13" s="18"/>
      <c r="W13" s="18"/>
      <c r="X13" s="124"/>
    </row>
    <row r="14" spans="1:24" x14ac:dyDescent="0.25">
      <c r="A14" s="151"/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R14" s="177"/>
      <c r="S14" s="18" t="s">
        <v>119</v>
      </c>
      <c r="T14" s="18" t="s">
        <v>136</v>
      </c>
      <c r="U14" s="18"/>
      <c r="V14" s="18"/>
      <c r="W14" s="18"/>
      <c r="X14" s="124"/>
    </row>
    <row r="15" spans="1:24" x14ac:dyDescent="0.25">
      <c r="A15" s="151"/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R15" s="177"/>
      <c r="S15" s="18"/>
      <c r="T15" s="18"/>
      <c r="U15" s="18"/>
      <c r="V15" s="18"/>
      <c r="W15" s="18"/>
      <c r="X15" s="124"/>
    </row>
    <row r="16" spans="1:24" x14ac:dyDescent="0.25">
      <c r="A16" s="151"/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R16" s="178"/>
      <c r="S16" s="180"/>
      <c r="T16" s="179" t="s">
        <v>131</v>
      </c>
      <c r="U16" s="179"/>
      <c r="V16" s="179"/>
      <c r="W16" s="179" t="s">
        <v>146</v>
      </c>
      <c r="X16" s="181"/>
    </row>
    <row r="17" spans="1:24" x14ac:dyDescent="0.25">
      <c r="A17" s="151"/>
      <c r="B17" s="151"/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R17" s="177" t="s">
        <v>120</v>
      </c>
      <c r="S17" s="18" t="s">
        <v>121</v>
      </c>
      <c r="T17" s="18" t="s">
        <v>137</v>
      </c>
      <c r="U17" s="18"/>
      <c r="V17" s="18"/>
      <c r="W17" s="18">
        <v>20000</v>
      </c>
      <c r="X17" s="124"/>
    </row>
    <row r="18" spans="1:24" x14ac:dyDescent="0.25">
      <c r="A18" s="151"/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R18" s="177"/>
      <c r="S18" s="18" t="s">
        <v>122</v>
      </c>
      <c r="T18" s="18" t="s">
        <v>138</v>
      </c>
      <c r="U18" s="18"/>
      <c r="V18" s="18"/>
      <c r="W18" s="18">
        <v>0.1</v>
      </c>
      <c r="X18" s="124"/>
    </row>
    <row r="19" spans="1:24" x14ac:dyDescent="0.25">
      <c r="A19" s="151"/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R19" s="177"/>
      <c r="S19" s="18" t="s">
        <v>123</v>
      </c>
      <c r="T19" s="18" t="s">
        <v>138</v>
      </c>
      <c r="U19" s="18"/>
      <c r="V19" s="18"/>
      <c r="W19" s="18">
        <v>0.1</v>
      </c>
      <c r="X19" s="124"/>
    </row>
    <row r="20" spans="1:24" x14ac:dyDescent="0.25">
      <c r="A20" s="151"/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R20" s="177"/>
      <c r="S20" s="18" t="s">
        <v>124</v>
      </c>
      <c r="T20" s="18" t="s">
        <v>139</v>
      </c>
      <c r="U20" s="18"/>
      <c r="V20" s="18"/>
      <c r="W20" s="18">
        <v>15</v>
      </c>
      <c r="X20" s="124"/>
    </row>
    <row r="21" spans="1:24" x14ac:dyDescent="0.25">
      <c r="A21" s="151"/>
      <c r="B21" s="151"/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R21" s="177"/>
      <c r="S21" s="18" t="s">
        <v>125</v>
      </c>
      <c r="T21" s="18" t="s">
        <v>140</v>
      </c>
      <c r="U21" s="18"/>
      <c r="V21" s="18"/>
      <c r="W21" s="18">
        <v>2</v>
      </c>
      <c r="X21" s="124"/>
    </row>
    <row r="22" spans="1:24" x14ac:dyDescent="0.25">
      <c r="A22" s="151"/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R22" s="177"/>
      <c r="S22" s="18"/>
      <c r="T22" s="18"/>
      <c r="U22" s="18"/>
      <c r="V22" s="18"/>
      <c r="W22" s="18"/>
      <c r="X22" s="124"/>
    </row>
    <row r="23" spans="1:24" x14ac:dyDescent="0.25">
      <c r="A23" s="151"/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R23" s="178"/>
      <c r="S23" s="180"/>
      <c r="T23" s="179" t="s">
        <v>131</v>
      </c>
      <c r="U23" s="179" t="s">
        <v>143</v>
      </c>
      <c r="V23" s="179" t="s">
        <v>144</v>
      </c>
      <c r="W23" s="179"/>
      <c r="X23" s="181"/>
    </row>
    <row r="24" spans="1:24" x14ac:dyDescent="0.25">
      <c r="A24" s="151"/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R24" s="177" t="s">
        <v>126</v>
      </c>
      <c r="S24" s="18" t="s">
        <v>129</v>
      </c>
      <c r="T24" s="18" t="s">
        <v>142</v>
      </c>
      <c r="U24" s="18">
        <v>28</v>
      </c>
      <c r="V24" s="18">
        <v>17</v>
      </c>
      <c r="W24" s="18"/>
      <c r="X24" s="124"/>
    </row>
    <row r="25" spans="1:24" x14ac:dyDescent="0.25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R25" s="175"/>
      <c r="S25" s="18" t="s">
        <v>127</v>
      </c>
      <c r="T25" s="18" t="s">
        <v>141</v>
      </c>
      <c r="U25" s="18">
        <v>36</v>
      </c>
      <c r="V25" s="18">
        <v>35</v>
      </c>
      <c r="W25" s="18"/>
      <c r="X25" s="124"/>
    </row>
    <row r="26" spans="1:24" x14ac:dyDescent="0.25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R26" s="175"/>
      <c r="S26" s="18" t="s">
        <v>128</v>
      </c>
      <c r="T26" s="18" t="s">
        <v>138</v>
      </c>
      <c r="U26" s="18">
        <v>30</v>
      </c>
      <c r="V26" s="18">
        <v>30</v>
      </c>
      <c r="W26" s="18"/>
      <c r="X26" s="124"/>
    </row>
    <row r="27" spans="1:24" ht="15.75" thickBot="1" x14ac:dyDescent="0.3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R27" s="162"/>
      <c r="S27" s="172" t="s">
        <v>205</v>
      </c>
      <c r="T27" s="172" t="s">
        <v>206</v>
      </c>
      <c r="U27" s="172">
        <v>38</v>
      </c>
      <c r="V27" s="172"/>
      <c r="W27" s="172"/>
      <c r="X27" s="173"/>
    </row>
    <row r="28" spans="1:24" ht="15.75" thickTop="1" x14ac:dyDescent="0.25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</row>
    <row r="29" spans="1:24" x14ac:dyDescent="0.25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</row>
    <row r="30" spans="1:24" x14ac:dyDescent="0.25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</row>
    <row r="31" spans="1:24" x14ac:dyDescent="0.25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</row>
    <row r="32" spans="1:24" x14ac:dyDescent="0.25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</row>
    <row r="33" spans="1:16" x14ac:dyDescent="0.25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</row>
    <row r="34" spans="1:16" ht="15.75" thickBot="1" x14ac:dyDescent="0.3">
      <c r="K34" s="160"/>
    </row>
    <row r="35" spans="1:16" ht="15.75" thickTop="1" x14ac:dyDescent="0.25">
      <c r="B35" s="190"/>
      <c r="C35" s="186"/>
      <c r="D35" s="186" t="s">
        <v>147</v>
      </c>
      <c r="E35" s="187"/>
      <c r="F35" s="187"/>
      <c r="G35" s="188"/>
      <c r="J35" s="161"/>
      <c r="K35" s="190"/>
      <c r="L35" s="186"/>
      <c r="M35" s="186" t="s">
        <v>219</v>
      </c>
      <c r="N35" s="187"/>
      <c r="O35" s="187"/>
      <c r="P35" s="188"/>
    </row>
    <row r="36" spans="1:16" ht="15.75" thickBot="1" x14ac:dyDescent="0.3">
      <c r="B36" s="191"/>
      <c r="C36" s="189" t="s">
        <v>148</v>
      </c>
      <c r="D36" s="164" t="s">
        <v>149</v>
      </c>
      <c r="E36" s="164" t="s">
        <v>155</v>
      </c>
      <c r="F36" s="164" t="s">
        <v>278</v>
      </c>
      <c r="G36" s="165" t="s">
        <v>151</v>
      </c>
      <c r="J36" s="161"/>
      <c r="K36" s="191"/>
      <c r="L36" s="189" t="s">
        <v>148</v>
      </c>
      <c r="M36" s="164" t="s">
        <v>149</v>
      </c>
      <c r="N36" s="164" t="s">
        <v>155</v>
      </c>
      <c r="O36" s="164" t="s">
        <v>278</v>
      </c>
      <c r="P36" s="165" t="s">
        <v>151</v>
      </c>
    </row>
    <row r="37" spans="1:16" x14ac:dyDescent="0.25">
      <c r="B37" s="177" t="s">
        <v>106</v>
      </c>
      <c r="C37" s="18" t="s">
        <v>83</v>
      </c>
      <c r="D37" s="18" t="s">
        <v>177</v>
      </c>
      <c r="E37" s="18" t="s">
        <v>60</v>
      </c>
      <c r="F37" s="18">
        <v>52.65</v>
      </c>
      <c r="G37" s="124"/>
      <c r="K37" s="177" t="s">
        <v>107</v>
      </c>
      <c r="L37" s="18" t="s">
        <v>54</v>
      </c>
      <c r="M37" s="18" t="s">
        <v>180</v>
      </c>
      <c r="N37" s="18" t="s">
        <v>47</v>
      </c>
      <c r="O37" s="18"/>
      <c r="P37" s="124" t="s">
        <v>170</v>
      </c>
    </row>
    <row r="38" spans="1:16" x14ac:dyDescent="0.25">
      <c r="B38" s="191"/>
      <c r="C38" s="18" t="s">
        <v>84</v>
      </c>
      <c r="D38" s="18" t="s">
        <v>177</v>
      </c>
      <c r="E38" s="18" t="s">
        <v>60</v>
      </c>
      <c r="F38" s="18">
        <v>53.07</v>
      </c>
      <c r="G38" s="124"/>
      <c r="K38" s="177"/>
      <c r="L38" s="18" t="s">
        <v>156</v>
      </c>
      <c r="M38" s="18" t="s">
        <v>180</v>
      </c>
      <c r="N38" s="18" t="s">
        <v>47</v>
      </c>
      <c r="O38" s="18"/>
      <c r="P38" s="124" t="s">
        <v>171</v>
      </c>
    </row>
    <row r="39" spans="1:16" x14ac:dyDescent="0.25">
      <c r="B39" s="191"/>
      <c r="C39" s="18" t="s">
        <v>85</v>
      </c>
      <c r="D39" s="18" t="s">
        <v>178</v>
      </c>
      <c r="E39" s="18" t="s">
        <v>47</v>
      </c>
      <c r="F39" s="18"/>
      <c r="G39" s="124" t="s">
        <v>167</v>
      </c>
      <c r="K39" s="177"/>
      <c r="L39" s="18" t="s">
        <v>157</v>
      </c>
      <c r="M39" s="18" t="s">
        <v>180</v>
      </c>
      <c r="N39" s="18" t="s">
        <v>47</v>
      </c>
      <c r="O39" s="18"/>
      <c r="P39" s="124" t="s">
        <v>172</v>
      </c>
    </row>
    <row r="40" spans="1:16" x14ac:dyDescent="0.25">
      <c r="B40" s="191"/>
      <c r="C40" s="18" t="s">
        <v>86</v>
      </c>
      <c r="D40" s="18" t="s">
        <v>178</v>
      </c>
      <c r="E40" s="18" t="s">
        <v>47</v>
      </c>
      <c r="F40" s="18"/>
      <c r="G40" s="124" t="s">
        <v>168</v>
      </c>
      <c r="K40" s="177"/>
      <c r="L40" s="18" t="s">
        <v>158</v>
      </c>
      <c r="M40" s="18" t="s">
        <v>181</v>
      </c>
      <c r="N40" s="18" t="s">
        <v>60</v>
      </c>
      <c r="O40" s="18">
        <v>40.9</v>
      </c>
      <c r="P40" s="124"/>
    </row>
    <row r="41" spans="1:16" ht="15.75" thickBot="1" x14ac:dyDescent="0.3">
      <c r="B41" s="194"/>
      <c r="C41" s="172" t="s">
        <v>150</v>
      </c>
      <c r="D41" s="172" t="s">
        <v>179</v>
      </c>
      <c r="E41" s="172" t="s">
        <v>47</v>
      </c>
      <c r="F41" s="172">
        <v>64.5</v>
      </c>
      <c r="G41" s="173" t="s">
        <v>169</v>
      </c>
      <c r="K41" s="177"/>
      <c r="L41" s="18" t="s">
        <v>159</v>
      </c>
      <c r="M41" s="18" t="s">
        <v>181</v>
      </c>
      <c r="N41" s="18" t="s">
        <v>60</v>
      </c>
      <c r="O41" s="18">
        <v>37.58</v>
      </c>
      <c r="P41" s="124"/>
    </row>
    <row r="42" spans="1:16" ht="15.75" thickTop="1" x14ac:dyDescent="0.25">
      <c r="K42" s="177"/>
      <c r="L42" s="18" t="s">
        <v>160</v>
      </c>
      <c r="M42" s="18" t="s">
        <v>181</v>
      </c>
      <c r="N42" s="18" t="s">
        <v>60</v>
      </c>
      <c r="O42" s="18">
        <v>37.799999999999997</v>
      </c>
      <c r="P42" s="124"/>
    </row>
    <row r="43" spans="1:16" x14ac:dyDescent="0.25">
      <c r="K43" s="177"/>
      <c r="L43" s="18" t="s">
        <v>161</v>
      </c>
      <c r="M43" s="18" t="s">
        <v>181</v>
      </c>
      <c r="N43" s="18" t="s">
        <v>60</v>
      </c>
      <c r="O43" s="18"/>
      <c r="P43" s="124" t="s">
        <v>163</v>
      </c>
    </row>
    <row r="44" spans="1:16" ht="15.75" thickBot="1" x14ac:dyDescent="0.3">
      <c r="K44" s="163"/>
      <c r="L44" s="172" t="s">
        <v>162</v>
      </c>
      <c r="M44" s="172" t="s">
        <v>164</v>
      </c>
      <c r="N44" s="172" t="s">
        <v>165</v>
      </c>
      <c r="O44" s="172"/>
      <c r="P44" s="173" t="s">
        <v>166</v>
      </c>
    </row>
    <row r="45" spans="1:16" ht="15.75" thickTop="1" x14ac:dyDescent="0.25"/>
    <row r="47" spans="1:16" ht="15.75" thickBot="1" x14ac:dyDescent="0.3"/>
    <row r="48" spans="1:16" ht="15.75" thickTop="1" x14ac:dyDescent="0.25">
      <c r="L48" s="58"/>
      <c r="M48" s="192" t="s">
        <v>218</v>
      </c>
      <c r="N48" s="59"/>
      <c r="O48" s="279"/>
    </row>
    <row r="49" spans="12:15" ht="15.75" thickBot="1" x14ac:dyDescent="0.3">
      <c r="L49" s="193" t="s">
        <v>173</v>
      </c>
      <c r="M49" s="164" t="s">
        <v>109</v>
      </c>
      <c r="N49" s="165" t="s">
        <v>215</v>
      </c>
      <c r="O49" s="279"/>
    </row>
    <row r="50" spans="12:15" x14ac:dyDescent="0.25">
      <c r="L50" s="24" t="s">
        <v>174</v>
      </c>
      <c r="M50" s="18" t="s">
        <v>184</v>
      </c>
      <c r="N50" s="124" t="s">
        <v>216</v>
      </c>
      <c r="O50" s="18"/>
    </row>
    <row r="51" spans="12:15" x14ac:dyDescent="0.25">
      <c r="L51" s="24" t="s">
        <v>175</v>
      </c>
      <c r="M51" s="18"/>
      <c r="N51" s="124"/>
      <c r="O51" s="18"/>
    </row>
    <row r="52" spans="12:15" x14ac:dyDescent="0.25">
      <c r="L52" s="24" t="s">
        <v>176</v>
      </c>
      <c r="M52" s="18" t="s">
        <v>185</v>
      </c>
      <c r="N52" s="124" t="s">
        <v>217</v>
      </c>
      <c r="O52" s="18"/>
    </row>
    <row r="53" spans="12:15" x14ac:dyDescent="0.25">
      <c r="L53" s="24" t="s">
        <v>188</v>
      </c>
      <c r="M53" s="18"/>
      <c r="N53" s="124"/>
      <c r="O53" s="18"/>
    </row>
    <row r="54" spans="12:15" x14ac:dyDescent="0.25">
      <c r="L54" s="24" t="s">
        <v>189</v>
      </c>
      <c r="M54" s="18"/>
      <c r="N54" s="124"/>
      <c r="O54" s="18"/>
    </row>
    <row r="55" spans="12:15" x14ac:dyDescent="0.25">
      <c r="L55" s="24" t="s">
        <v>190</v>
      </c>
      <c r="M55" s="18"/>
      <c r="N55" s="124"/>
      <c r="O55" s="18"/>
    </row>
    <row r="56" spans="12:15" x14ac:dyDescent="0.25">
      <c r="L56" s="24" t="s">
        <v>191</v>
      </c>
      <c r="M56" s="18"/>
      <c r="N56" s="124"/>
      <c r="O56" s="18"/>
    </row>
    <row r="57" spans="12:15" ht="15.75" thickBot="1" x14ac:dyDescent="0.3">
      <c r="L57" s="26" t="s">
        <v>192</v>
      </c>
      <c r="M57" s="172"/>
      <c r="N57" s="173"/>
      <c r="O57" s="18"/>
    </row>
    <row r="58" spans="12:15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9"/>
  <sheetViews>
    <sheetView zoomScaleNormal="100" workbookViewId="0">
      <selection activeCell="J30" sqref="J30"/>
    </sheetView>
  </sheetViews>
  <sheetFormatPr defaultColWidth="8.85546875" defaultRowHeight="15" x14ac:dyDescent="0.25"/>
  <cols>
    <col min="1" max="1" width="8.85546875" style="16"/>
    <col min="2" max="2" width="17.140625" style="16" customWidth="1"/>
    <col min="3" max="3" width="14" style="16" bestFit="1" customWidth="1"/>
    <col min="4" max="4" width="14.7109375" style="16" bestFit="1" customWidth="1"/>
    <col min="5" max="5" width="30" style="16" bestFit="1" customWidth="1"/>
    <col min="6" max="8" width="11.7109375" style="16" bestFit="1" customWidth="1"/>
    <col min="9" max="9" width="10.140625" style="16" bestFit="1" customWidth="1"/>
    <col min="10" max="19" width="8.85546875" style="16"/>
    <col min="20" max="20" width="8.85546875" style="16" customWidth="1"/>
    <col min="21" max="16384" width="8.85546875" style="16"/>
  </cols>
  <sheetData>
    <row r="1" spans="2:145" ht="15.75" thickBot="1" x14ac:dyDescent="0.3"/>
    <row r="2" spans="2:145" ht="16.5" thickTop="1" thickBot="1" x14ac:dyDescent="0.3">
      <c r="B2" s="167"/>
      <c r="C2" s="205" t="s">
        <v>79</v>
      </c>
      <c r="D2" s="213" t="s">
        <v>80</v>
      </c>
      <c r="E2" s="121"/>
      <c r="F2" s="121"/>
      <c r="G2" s="121"/>
      <c r="H2" s="122"/>
      <c r="I2" s="121"/>
      <c r="J2" s="121"/>
      <c r="K2" s="121"/>
      <c r="L2" s="121"/>
      <c r="M2" s="121"/>
      <c r="N2" s="121"/>
      <c r="O2" s="121"/>
      <c r="P2" s="121"/>
      <c r="Q2" s="122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  <c r="CA2" s="121"/>
      <c r="CB2" s="121"/>
      <c r="CC2" s="121"/>
      <c r="CD2" s="121"/>
      <c r="CE2" s="121"/>
      <c r="CF2" s="121"/>
      <c r="CG2" s="121"/>
      <c r="CH2" s="121"/>
      <c r="CI2" s="121"/>
      <c r="CJ2" s="121"/>
      <c r="CK2" s="121"/>
      <c r="CL2" s="121"/>
      <c r="CM2" s="121"/>
      <c r="CN2" s="121"/>
      <c r="CO2" s="121"/>
      <c r="CP2" s="121"/>
      <c r="CQ2" s="121"/>
      <c r="CR2" s="121"/>
      <c r="CS2" s="121"/>
      <c r="CT2" s="121"/>
      <c r="CU2" s="121"/>
      <c r="CV2" s="121"/>
      <c r="CW2" s="121"/>
      <c r="CX2" s="121"/>
      <c r="CY2" s="121"/>
      <c r="CZ2" s="121"/>
      <c r="DA2" s="121"/>
      <c r="DB2" s="121"/>
      <c r="DC2" s="121"/>
      <c r="DD2" s="121"/>
      <c r="DE2" s="121"/>
      <c r="DF2" s="121"/>
      <c r="DG2" s="121"/>
      <c r="DH2" s="121"/>
      <c r="DI2" s="121"/>
      <c r="DJ2" s="121"/>
      <c r="DK2" s="121"/>
      <c r="DL2" s="121"/>
      <c r="DM2" s="121"/>
      <c r="DN2" s="121"/>
      <c r="DO2" s="121"/>
      <c r="DP2" s="121"/>
      <c r="DQ2" s="121"/>
      <c r="DR2" s="121"/>
      <c r="DS2" s="121"/>
      <c r="DT2" s="121"/>
      <c r="DU2" s="121"/>
      <c r="DV2" s="121"/>
      <c r="DW2" s="121"/>
      <c r="DX2" s="121"/>
      <c r="DY2" s="121"/>
      <c r="DZ2" s="121"/>
      <c r="EA2" s="121"/>
      <c r="EB2" s="121"/>
      <c r="EC2" s="121"/>
      <c r="ED2" s="121"/>
      <c r="EE2" s="121"/>
      <c r="EF2" s="121"/>
      <c r="EG2" s="121"/>
      <c r="EH2" s="121"/>
      <c r="EI2" s="121"/>
      <c r="EJ2" s="121"/>
      <c r="EK2" s="121"/>
      <c r="EL2" s="121"/>
      <c r="EM2" s="121"/>
      <c r="EN2" s="121"/>
      <c r="EO2" s="123"/>
    </row>
    <row r="3" spans="2:145" x14ac:dyDescent="0.25">
      <c r="B3" s="206" t="s">
        <v>63</v>
      </c>
      <c r="C3" s="207"/>
      <c r="D3" s="198"/>
      <c r="E3" s="215" t="s">
        <v>40</v>
      </c>
      <c r="F3" s="216" t="s">
        <v>87</v>
      </c>
      <c r="G3" s="216" t="s">
        <v>95</v>
      </c>
      <c r="H3" s="216" t="s">
        <v>96</v>
      </c>
      <c r="I3" s="216" t="s">
        <v>97</v>
      </c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6"/>
      <c r="AY3" s="216"/>
      <c r="AZ3" s="216"/>
      <c r="BA3" s="216"/>
      <c r="BB3" s="216"/>
      <c r="BC3" s="216"/>
      <c r="BD3" s="216"/>
      <c r="BE3" s="216"/>
      <c r="BF3" s="216"/>
      <c r="BG3" s="216"/>
      <c r="BH3" s="216"/>
      <c r="BI3" s="216"/>
      <c r="BJ3" s="216"/>
      <c r="BK3" s="216"/>
      <c r="BL3" s="216"/>
      <c r="BM3" s="216"/>
      <c r="BN3" s="216"/>
      <c r="BO3" s="216"/>
      <c r="BP3" s="216"/>
      <c r="BQ3" s="216"/>
      <c r="BR3" s="216"/>
      <c r="BS3" s="216"/>
      <c r="BT3" s="216"/>
      <c r="BU3" s="216"/>
      <c r="BV3" s="216"/>
      <c r="BW3" s="216"/>
      <c r="BX3" s="216"/>
      <c r="BY3" s="216"/>
      <c r="BZ3" s="216"/>
      <c r="CA3" s="216"/>
      <c r="CB3" s="216"/>
      <c r="CC3" s="216"/>
      <c r="CD3" s="216"/>
      <c r="CE3" s="216"/>
      <c r="CF3" s="216"/>
      <c r="CG3" s="216"/>
      <c r="CH3" s="216"/>
      <c r="CI3" s="216"/>
      <c r="CJ3" s="216"/>
      <c r="CK3" s="216"/>
      <c r="CL3" s="216"/>
      <c r="CM3" s="216"/>
      <c r="CN3" s="216"/>
      <c r="CO3" s="216"/>
      <c r="CP3" s="216"/>
      <c r="CQ3" s="216"/>
      <c r="CR3" s="216"/>
      <c r="CS3" s="216"/>
      <c r="CT3" s="216"/>
      <c r="CU3" s="216"/>
      <c r="CV3" s="216"/>
      <c r="CW3" s="216"/>
      <c r="CX3" s="216"/>
      <c r="CY3" s="216"/>
      <c r="CZ3" s="216"/>
      <c r="DA3" s="216"/>
      <c r="DB3" s="216"/>
      <c r="DC3" s="216"/>
      <c r="DD3" s="216"/>
      <c r="DE3" s="216"/>
      <c r="DF3" s="216"/>
      <c r="DG3" s="216"/>
      <c r="DH3" s="216"/>
      <c r="DI3" s="216"/>
      <c r="DJ3" s="216"/>
      <c r="DK3" s="216"/>
      <c r="DL3" s="216"/>
      <c r="DM3" s="216"/>
      <c r="DN3" s="216"/>
      <c r="DO3" s="216"/>
      <c r="DP3" s="216"/>
      <c r="DQ3" s="216"/>
      <c r="DR3" s="216"/>
      <c r="DS3" s="216"/>
      <c r="DT3" s="216"/>
      <c r="DU3" s="216"/>
      <c r="DV3" s="216"/>
      <c r="DW3" s="216"/>
      <c r="DX3" s="216"/>
      <c r="DY3" s="216"/>
      <c r="DZ3" s="216"/>
      <c r="EA3" s="216"/>
      <c r="EB3" s="216"/>
      <c r="EC3" s="216"/>
      <c r="ED3" s="216"/>
      <c r="EE3" s="216"/>
      <c r="EF3" s="216"/>
      <c r="EG3" s="216"/>
      <c r="EH3" s="216"/>
      <c r="EI3" s="216"/>
      <c r="EJ3" s="216"/>
      <c r="EK3" s="216"/>
      <c r="EL3" s="216"/>
      <c r="EM3" s="216"/>
      <c r="EN3" s="216"/>
      <c r="EO3" s="217"/>
    </row>
    <row r="4" spans="2:145" x14ac:dyDescent="0.25">
      <c r="B4" s="208"/>
      <c r="C4" s="191"/>
      <c r="D4" s="198"/>
      <c r="E4" s="129" t="s">
        <v>88</v>
      </c>
      <c r="F4" s="18">
        <v>35</v>
      </c>
      <c r="G4" s="18">
        <v>35</v>
      </c>
      <c r="H4" s="18">
        <v>35</v>
      </c>
      <c r="I4" s="18">
        <v>114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24"/>
    </row>
    <row r="5" spans="2:145" x14ac:dyDescent="0.25">
      <c r="B5" s="208"/>
      <c r="C5" s="191"/>
      <c r="D5" s="198"/>
      <c r="E5" s="129" t="s">
        <v>89</v>
      </c>
      <c r="F5" s="18">
        <v>112</v>
      </c>
      <c r="G5" s="18">
        <v>36.700000000000003</v>
      </c>
      <c r="H5" s="18">
        <v>169</v>
      </c>
      <c r="I5" s="18">
        <v>30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24"/>
    </row>
    <row r="6" spans="2:145" ht="15.75" thickBot="1" x14ac:dyDescent="0.3">
      <c r="B6" s="209"/>
      <c r="C6" s="210"/>
      <c r="D6" s="199"/>
      <c r="E6" s="130" t="s">
        <v>91</v>
      </c>
      <c r="F6" s="125">
        <v>3000</v>
      </c>
      <c r="G6" s="125">
        <v>3500</v>
      </c>
      <c r="H6" s="125">
        <v>12000</v>
      </c>
      <c r="I6" s="125">
        <v>14000</v>
      </c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5"/>
      <c r="BR6" s="125"/>
      <c r="BS6" s="125"/>
      <c r="BT6" s="125"/>
      <c r="BU6" s="125"/>
      <c r="BV6" s="125"/>
      <c r="BW6" s="125"/>
      <c r="BX6" s="125"/>
      <c r="BY6" s="125"/>
      <c r="BZ6" s="125"/>
      <c r="CA6" s="125"/>
      <c r="CB6" s="125"/>
      <c r="CC6" s="125"/>
      <c r="CD6" s="125"/>
      <c r="CE6" s="125"/>
      <c r="CF6" s="125"/>
      <c r="CG6" s="125"/>
      <c r="CH6" s="125"/>
      <c r="CI6" s="125"/>
      <c r="CJ6" s="125"/>
      <c r="CK6" s="125"/>
      <c r="CL6" s="125"/>
      <c r="CM6" s="125"/>
      <c r="CN6" s="125"/>
      <c r="CO6" s="125"/>
      <c r="CP6" s="125"/>
      <c r="CQ6" s="125"/>
      <c r="CR6" s="125"/>
      <c r="CS6" s="125"/>
      <c r="CT6" s="125"/>
      <c r="CU6" s="125"/>
      <c r="CV6" s="125"/>
      <c r="CW6" s="125"/>
      <c r="CX6" s="125"/>
      <c r="CY6" s="125"/>
      <c r="CZ6" s="125"/>
      <c r="DA6" s="125"/>
      <c r="DB6" s="125"/>
      <c r="DC6" s="125"/>
      <c r="DD6" s="125"/>
      <c r="DE6" s="125"/>
      <c r="DF6" s="125"/>
      <c r="DG6" s="125"/>
      <c r="DH6" s="125"/>
      <c r="DI6" s="125"/>
      <c r="DJ6" s="125"/>
      <c r="DK6" s="125"/>
      <c r="DL6" s="125"/>
      <c r="DM6" s="125"/>
      <c r="DN6" s="125"/>
      <c r="DO6" s="125"/>
      <c r="DP6" s="125"/>
      <c r="DQ6" s="125"/>
      <c r="DR6" s="125"/>
      <c r="DS6" s="125"/>
      <c r="DT6" s="125"/>
      <c r="DU6" s="125"/>
      <c r="DV6" s="125"/>
      <c r="DW6" s="125"/>
      <c r="DX6" s="125"/>
      <c r="DY6" s="125"/>
      <c r="DZ6" s="125"/>
      <c r="EA6" s="125"/>
      <c r="EB6" s="125"/>
      <c r="EC6" s="125"/>
      <c r="ED6" s="125"/>
      <c r="EE6" s="125"/>
      <c r="EF6" s="125"/>
      <c r="EG6" s="125"/>
      <c r="EH6" s="125"/>
      <c r="EI6" s="125"/>
      <c r="EJ6" s="125"/>
      <c r="EK6" s="125"/>
      <c r="EL6" s="125"/>
      <c r="EM6" s="125"/>
      <c r="EN6" s="125"/>
      <c r="EO6" s="126"/>
    </row>
    <row r="7" spans="2:145" x14ac:dyDescent="0.25">
      <c r="B7" s="211"/>
      <c r="C7" s="177" t="s">
        <v>81</v>
      </c>
      <c r="D7" s="200" t="s">
        <v>83</v>
      </c>
      <c r="E7" s="218" t="s">
        <v>40</v>
      </c>
      <c r="F7" s="216" t="s">
        <v>87</v>
      </c>
      <c r="G7" s="216" t="s">
        <v>95</v>
      </c>
      <c r="H7" s="159" t="s">
        <v>96</v>
      </c>
      <c r="I7" s="159" t="s">
        <v>96</v>
      </c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6"/>
      <c r="AQ7" s="216"/>
      <c r="AR7" s="216"/>
      <c r="AS7" s="216"/>
      <c r="AT7" s="216"/>
      <c r="AU7" s="216"/>
      <c r="AV7" s="216"/>
      <c r="AW7" s="216"/>
      <c r="AX7" s="216"/>
      <c r="AY7" s="216"/>
      <c r="AZ7" s="216"/>
      <c r="BA7" s="216"/>
      <c r="BB7" s="216"/>
      <c r="BC7" s="216"/>
      <c r="BD7" s="216"/>
      <c r="BE7" s="216"/>
      <c r="BF7" s="216"/>
      <c r="BG7" s="216"/>
      <c r="BH7" s="216"/>
      <c r="BI7" s="216"/>
      <c r="BJ7" s="216"/>
      <c r="BK7" s="216"/>
      <c r="BL7" s="216"/>
      <c r="BM7" s="216"/>
      <c r="BN7" s="216"/>
      <c r="BO7" s="216"/>
      <c r="BP7" s="216"/>
      <c r="BQ7" s="216"/>
      <c r="BR7" s="216"/>
      <c r="BS7" s="216"/>
      <c r="BT7" s="216"/>
      <c r="BU7" s="216"/>
      <c r="BV7" s="216"/>
      <c r="BW7" s="216"/>
      <c r="BX7" s="216"/>
      <c r="BY7" s="216"/>
      <c r="BZ7" s="216"/>
      <c r="CA7" s="216"/>
      <c r="CB7" s="216"/>
      <c r="CC7" s="216"/>
      <c r="CD7" s="216"/>
      <c r="CE7" s="216"/>
      <c r="CF7" s="216"/>
      <c r="CG7" s="216"/>
      <c r="CH7" s="216"/>
      <c r="CI7" s="216"/>
      <c r="CJ7" s="216"/>
      <c r="CK7" s="216"/>
      <c r="CL7" s="216"/>
      <c r="CM7" s="216"/>
      <c r="CN7" s="216"/>
      <c r="CO7" s="216"/>
      <c r="CP7" s="216"/>
      <c r="CQ7" s="216"/>
      <c r="CR7" s="216"/>
      <c r="CS7" s="216"/>
      <c r="CT7" s="216"/>
      <c r="CU7" s="216"/>
      <c r="CV7" s="216"/>
      <c r="CW7" s="216"/>
      <c r="CX7" s="216"/>
      <c r="CY7" s="216"/>
      <c r="CZ7" s="216"/>
      <c r="DA7" s="216"/>
      <c r="DB7" s="216"/>
      <c r="DC7" s="216"/>
      <c r="DD7" s="216"/>
      <c r="DE7" s="216"/>
      <c r="DF7" s="216"/>
      <c r="DG7" s="216"/>
      <c r="DH7" s="216"/>
      <c r="DI7" s="216"/>
      <c r="DJ7" s="216"/>
      <c r="DK7" s="216"/>
      <c r="DL7" s="216"/>
      <c r="DM7" s="216"/>
      <c r="DN7" s="216"/>
      <c r="DO7" s="216"/>
      <c r="DP7" s="216"/>
      <c r="DQ7" s="216"/>
      <c r="DR7" s="216"/>
      <c r="DS7" s="216"/>
      <c r="DT7" s="216"/>
      <c r="DU7" s="216"/>
      <c r="DV7" s="216"/>
      <c r="DW7" s="216"/>
      <c r="DX7" s="216"/>
      <c r="DY7" s="216"/>
      <c r="DZ7" s="216"/>
      <c r="EA7" s="216"/>
      <c r="EB7" s="216"/>
      <c r="EC7" s="216"/>
      <c r="ED7" s="216"/>
      <c r="EE7" s="216"/>
      <c r="EF7" s="216"/>
      <c r="EG7" s="216"/>
      <c r="EH7" s="216"/>
      <c r="EI7" s="216"/>
      <c r="EJ7" s="216"/>
      <c r="EK7" s="216"/>
      <c r="EL7" s="216"/>
      <c r="EM7" s="216"/>
      <c r="EN7" s="216"/>
      <c r="EO7" s="217"/>
    </row>
    <row r="8" spans="2:145" x14ac:dyDescent="0.25">
      <c r="B8" s="208"/>
      <c r="C8" s="177"/>
      <c r="D8" s="198"/>
      <c r="E8" s="129" t="s">
        <v>88</v>
      </c>
      <c r="F8" s="18">
        <v>35</v>
      </c>
      <c r="G8" s="18">
        <v>35</v>
      </c>
      <c r="H8" s="17">
        <v>109</v>
      </c>
      <c r="I8" s="17">
        <v>109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24"/>
    </row>
    <row r="9" spans="2:145" x14ac:dyDescent="0.25">
      <c r="B9" s="208"/>
      <c r="C9" s="177"/>
      <c r="D9" s="198"/>
      <c r="E9" s="129" t="s">
        <v>89</v>
      </c>
      <c r="F9" s="18">
        <v>112</v>
      </c>
      <c r="G9" s="18">
        <v>36.700000000000003</v>
      </c>
      <c r="H9" s="17">
        <v>169</v>
      </c>
      <c r="I9" s="17">
        <v>169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24"/>
    </row>
    <row r="10" spans="2:145" x14ac:dyDescent="0.25">
      <c r="B10" s="208"/>
      <c r="C10" s="177"/>
      <c r="D10" s="198"/>
      <c r="E10" s="129" t="s">
        <v>93</v>
      </c>
      <c r="F10" s="18">
        <v>1</v>
      </c>
      <c r="G10" s="18">
        <v>1</v>
      </c>
      <c r="H10" s="17">
        <v>2</v>
      </c>
      <c r="I10" s="17">
        <v>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24"/>
    </row>
    <row r="11" spans="2:145" x14ac:dyDescent="0.25">
      <c r="B11" s="208"/>
      <c r="C11" s="177"/>
      <c r="D11" s="198"/>
      <c r="E11" s="129" t="s">
        <v>94</v>
      </c>
      <c r="F11" s="18">
        <v>3</v>
      </c>
      <c r="G11" s="18">
        <v>3</v>
      </c>
      <c r="H11" s="17">
        <v>3</v>
      </c>
      <c r="I11" s="17">
        <v>3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24"/>
    </row>
    <row r="12" spans="2:145" x14ac:dyDescent="0.25">
      <c r="B12" s="208"/>
      <c r="C12" s="177"/>
      <c r="D12" s="198"/>
      <c r="E12" s="129" t="s">
        <v>90</v>
      </c>
      <c r="F12" s="18">
        <v>3</v>
      </c>
      <c r="G12" s="18">
        <v>3.5</v>
      </c>
      <c r="H12" s="17">
        <v>12</v>
      </c>
      <c r="I12" s="17">
        <v>12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24"/>
    </row>
    <row r="13" spans="2:145" x14ac:dyDescent="0.25">
      <c r="B13" s="208"/>
      <c r="C13" s="177"/>
      <c r="D13" s="198"/>
      <c r="E13" s="129" t="s">
        <v>91</v>
      </c>
      <c r="F13" s="18">
        <v>1</v>
      </c>
      <c r="G13" s="18">
        <v>0.5</v>
      </c>
      <c r="H13" s="17">
        <v>2.5</v>
      </c>
      <c r="I13" s="17">
        <v>4.5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24"/>
    </row>
    <row r="14" spans="2:145" x14ac:dyDescent="0.25">
      <c r="B14" s="208"/>
      <c r="C14" s="177"/>
      <c r="D14" s="201"/>
      <c r="E14" s="131" t="s">
        <v>92</v>
      </c>
      <c r="F14" s="127">
        <f>IFERROR(F13/F12, "")</f>
        <v>0.33333333333333331</v>
      </c>
      <c r="G14" s="127">
        <f>IFERROR(G13/G12, "")</f>
        <v>0.14285714285714285</v>
      </c>
      <c r="H14" s="127">
        <f>IFERROR(H13/H12, "")</f>
        <v>0.20833333333333334</v>
      </c>
      <c r="I14" s="127">
        <f t="shared" ref="I14:O14" si="0">IFERROR(I13/I12, "")</f>
        <v>0.375</v>
      </c>
      <c r="J14" s="127" t="str">
        <f t="shared" si="0"/>
        <v/>
      </c>
      <c r="K14" s="127" t="str">
        <f t="shared" si="0"/>
        <v/>
      </c>
      <c r="L14" s="127" t="str">
        <f t="shared" si="0"/>
        <v/>
      </c>
      <c r="M14" s="127" t="str">
        <f t="shared" si="0"/>
        <v/>
      </c>
      <c r="N14" s="127" t="str">
        <f t="shared" si="0"/>
        <v/>
      </c>
      <c r="O14" s="127" t="str">
        <f t="shared" si="0"/>
        <v/>
      </c>
      <c r="P14" s="127" t="str">
        <f t="shared" ref="P14" si="1">IFERROR(P13/P12, "")</f>
        <v/>
      </c>
      <c r="Q14" s="127" t="str">
        <f t="shared" ref="Q14" si="2">IFERROR(Q13/Q12, "")</f>
        <v/>
      </c>
      <c r="R14" s="127" t="str">
        <f t="shared" ref="R14" si="3">IFERROR(R13/R12, "")</f>
        <v/>
      </c>
      <c r="S14" s="127" t="str">
        <f t="shared" ref="S14" si="4">IFERROR(S13/S12, "")</f>
        <v/>
      </c>
      <c r="T14" s="127" t="str">
        <f t="shared" ref="T14" si="5">IFERROR(T13/T12, "")</f>
        <v/>
      </c>
      <c r="U14" s="127" t="str">
        <f t="shared" ref="U14" si="6">IFERROR(U13/U12, "")</f>
        <v/>
      </c>
      <c r="V14" s="127" t="str">
        <f t="shared" ref="V14" si="7">IFERROR(V13/V12, "")</f>
        <v/>
      </c>
      <c r="W14" s="127" t="str">
        <f t="shared" ref="W14:X14" si="8">IFERROR(W13/W12, "")</f>
        <v/>
      </c>
      <c r="X14" s="127" t="str">
        <f t="shared" si="8"/>
        <v/>
      </c>
      <c r="Y14" s="127" t="str">
        <f t="shared" ref="Y14" si="9">IFERROR(Y13/Y12, "")</f>
        <v/>
      </c>
      <c r="Z14" s="127" t="str">
        <f t="shared" ref="Z14" si="10">IFERROR(Z13/Z12, "")</f>
        <v/>
      </c>
      <c r="AA14" s="127" t="str">
        <f t="shared" ref="AA14" si="11">IFERROR(AA13/AA12, "")</f>
        <v/>
      </c>
      <c r="AB14" s="127" t="str">
        <f t="shared" ref="AB14" si="12">IFERROR(AB13/AB12, "")</f>
        <v/>
      </c>
      <c r="AC14" s="127" t="str">
        <f t="shared" ref="AC14" si="13">IFERROR(AC13/AC12, "")</f>
        <v/>
      </c>
      <c r="AD14" s="127" t="str">
        <f t="shared" ref="AD14" si="14">IFERROR(AD13/AD12, "")</f>
        <v/>
      </c>
      <c r="AE14" s="127" t="str">
        <f t="shared" ref="AE14" si="15">IFERROR(AE13/AE12, "")</f>
        <v/>
      </c>
      <c r="AF14" s="127" t="str">
        <f t="shared" ref="AF14:AG14" si="16">IFERROR(AF13/AF12, "")</f>
        <v/>
      </c>
      <c r="AG14" s="127" t="str">
        <f t="shared" si="16"/>
        <v/>
      </c>
      <c r="AH14" s="127" t="str">
        <f t="shared" ref="AH14" si="17">IFERROR(AH13/AH12, "")</f>
        <v/>
      </c>
      <c r="AI14" s="127" t="str">
        <f t="shared" ref="AI14" si="18">IFERROR(AI13/AI12, "")</f>
        <v/>
      </c>
      <c r="AJ14" s="127" t="str">
        <f t="shared" ref="AJ14" si="19">IFERROR(AJ13/AJ12, "")</f>
        <v/>
      </c>
      <c r="AK14" s="127" t="str">
        <f t="shared" ref="AK14" si="20">IFERROR(AK13/AK12, "")</f>
        <v/>
      </c>
      <c r="AL14" s="127" t="str">
        <f t="shared" ref="AL14" si="21">IFERROR(AL13/AL12, "")</f>
        <v/>
      </c>
      <c r="AM14" s="127" t="str">
        <f t="shared" ref="AM14" si="22">IFERROR(AM13/AM12, "")</f>
        <v/>
      </c>
      <c r="AN14" s="127" t="str">
        <f t="shared" ref="AN14" si="23">IFERROR(AN13/AN12, "")</f>
        <v/>
      </c>
      <c r="AO14" s="127" t="str">
        <f t="shared" ref="AO14:AP14" si="24">IFERROR(AO13/AO12, "")</f>
        <v/>
      </c>
      <c r="AP14" s="127" t="str">
        <f t="shared" si="24"/>
        <v/>
      </c>
      <c r="AQ14" s="127" t="str">
        <f t="shared" ref="AQ14" si="25">IFERROR(AQ13/AQ12, "")</f>
        <v/>
      </c>
      <c r="AR14" s="127" t="str">
        <f t="shared" ref="AR14" si="26">IFERROR(AR13/AR12, "")</f>
        <v/>
      </c>
      <c r="AS14" s="127" t="str">
        <f t="shared" ref="AS14" si="27">IFERROR(AS13/AS12, "")</f>
        <v/>
      </c>
      <c r="AT14" s="127" t="str">
        <f t="shared" ref="AT14" si="28">IFERROR(AT13/AT12, "")</f>
        <v/>
      </c>
      <c r="AU14" s="127" t="str">
        <f t="shared" ref="AU14" si="29">IFERROR(AU13/AU12, "")</f>
        <v/>
      </c>
      <c r="AV14" s="127" t="str">
        <f t="shared" ref="AV14" si="30">IFERROR(AV13/AV12, "")</f>
        <v/>
      </c>
      <c r="AW14" s="127" t="str">
        <f t="shared" ref="AW14" si="31">IFERROR(AW13/AW12, "")</f>
        <v/>
      </c>
      <c r="AX14" s="127" t="str">
        <f t="shared" ref="AX14:AY14" si="32">IFERROR(AX13/AX12, "")</f>
        <v/>
      </c>
      <c r="AY14" s="127" t="str">
        <f t="shared" si="32"/>
        <v/>
      </c>
      <c r="AZ14" s="127" t="str">
        <f t="shared" ref="AZ14" si="33">IFERROR(AZ13/AZ12, "")</f>
        <v/>
      </c>
      <c r="BA14" s="127" t="str">
        <f t="shared" ref="BA14" si="34">IFERROR(BA13/BA12, "")</f>
        <v/>
      </c>
      <c r="BB14" s="127" t="str">
        <f t="shared" ref="BB14" si="35">IFERROR(BB13/BB12, "")</f>
        <v/>
      </c>
      <c r="BC14" s="127" t="str">
        <f t="shared" ref="BC14" si="36">IFERROR(BC13/BC12, "")</f>
        <v/>
      </c>
      <c r="BD14" s="127" t="str">
        <f t="shared" ref="BD14" si="37">IFERROR(BD13/BD12, "")</f>
        <v/>
      </c>
      <c r="BE14" s="127" t="str">
        <f t="shared" ref="BE14" si="38">IFERROR(BE13/BE12, "")</f>
        <v/>
      </c>
      <c r="BF14" s="127" t="str">
        <f t="shared" ref="BF14" si="39">IFERROR(BF13/BF12, "")</f>
        <v/>
      </c>
      <c r="BG14" s="127" t="str">
        <f t="shared" ref="BG14:BH14" si="40">IFERROR(BG13/BG12, "")</f>
        <v/>
      </c>
      <c r="BH14" s="127" t="str">
        <f t="shared" si="40"/>
        <v/>
      </c>
      <c r="BI14" s="127" t="str">
        <f t="shared" ref="BI14" si="41">IFERROR(BI13/BI12, "")</f>
        <v/>
      </c>
      <c r="BJ14" s="127" t="str">
        <f t="shared" ref="BJ14" si="42">IFERROR(BJ13/BJ12, "")</f>
        <v/>
      </c>
      <c r="BK14" s="127" t="str">
        <f t="shared" ref="BK14" si="43">IFERROR(BK13/BK12, "")</f>
        <v/>
      </c>
      <c r="BL14" s="127" t="str">
        <f t="shared" ref="BL14" si="44">IFERROR(BL13/BL12, "")</f>
        <v/>
      </c>
      <c r="BM14" s="127" t="str">
        <f t="shared" ref="BM14" si="45">IFERROR(BM13/BM12, "")</f>
        <v/>
      </c>
      <c r="BN14" s="127" t="str">
        <f t="shared" ref="BN14" si="46">IFERROR(BN13/BN12, "")</f>
        <v/>
      </c>
      <c r="BO14" s="127" t="str">
        <f t="shared" ref="BO14" si="47">IFERROR(BO13/BO12, "")</f>
        <v/>
      </c>
      <c r="BP14" s="127" t="str">
        <f t="shared" ref="BP14:BQ14" si="48">IFERROR(BP13/BP12, "")</f>
        <v/>
      </c>
      <c r="BQ14" s="127" t="str">
        <f t="shared" si="48"/>
        <v/>
      </c>
      <c r="BR14" s="127" t="str">
        <f t="shared" ref="BR14" si="49">IFERROR(BR13/BR12, "")</f>
        <v/>
      </c>
      <c r="BS14" s="127" t="str">
        <f t="shared" ref="BS14" si="50">IFERROR(BS13/BS12, "")</f>
        <v/>
      </c>
      <c r="BT14" s="127" t="str">
        <f t="shared" ref="BT14" si="51">IFERROR(BT13/BT12, "")</f>
        <v/>
      </c>
      <c r="BU14" s="127" t="str">
        <f t="shared" ref="BU14" si="52">IFERROR(BU13/BU12, "")</f>
        <v/>
      </c>
      <c r="BV14" s="127" t="str">
        <f t="shared" ref="BV14" si="53">IFERROR(BV13/BV12, "")</f>
        <v/>
      </c>
      <c r="BW14" s="127" t="str">
        <f t="shared" ref="BW14" si="54">IFERROR(BW13/BW12, "")</f>
        <v/>
      </c>
      <c r="BX14" s="127" t="str">
        <f t="shared" ref="BX14" si="55">IFERROR(BX13/BX12, "")</f>
        <v/>
      </c>
      <c r="BY14" s="127" t="str">
        <f t="shared" ref="BY14:BZ14" si="56">IFERROR(BY13/BY12, "")</f>
        <v/>
      </c>
      <c r="BZ14" s="127" t="str">
        <f t="shared" si="56"/>
        <v/>
      </c>
      <c r="CA14" s="127" t="str">
        <f t="shared" ref="CA14" si="57">IFERROR(CA13/CA12, "")</f>
        <v/>
      </c>
      <c r="CB14" s="127" t="str">
        <f t="shared" ref="CB14" si="58">IFERROR(CB13/CB12, "")</f>
        <v/>
      </c>
      <c r="CC14" s="127" t="str">
        <f t="shared" ref="CC14" si="59">IFERROR(CC13/CC12, "")</f>
        <v/>
      </c>
      <c r="CD14" s="127" t="str">
        <f t="shared" ref="CD14" si="60">IFERROR(CD13/CD12, "")</f>
        <v/>
      </c>
      <c r="CE14" s="127" t="str">
        <f t="shared" ref="CE14" si="61">IFERROR(CE13/CE12, "")</f>
        <v/>
      </c>
      <c r="CF14" s="127" t="str">
        <f t="shared" ref="CF14" si="62">IFERROR(CF13/CF12, "")</f>
        <v/>
      </c>
      <c r="CG14" s="127" t="str">
        <f t="shared" ref="CG14" si="63">IFERROR(CG13/CG12, "")</f>
        <v/>
      </c>
      <c r="CH14" s="127" t="str">
        <f t="shared" ref="CH14:CI14" si="64">IFERROR(CH13/CH12, "")</f>
        <v/>
      </c>
      <c r="CI14" s="127" t="str">
        <f t="shared" si="64"/>
        <v/>
      </c>
      <c r="CJ14" s="127" t="str">
        <f t="shared" ref="CJ14" si="65">IFERROR(CJ13/CJ12, "")</f>
        <v/>
      </c>
      <c r="CK14" s="127" t="str">
        <f t="shared" ref="CK14" si="66">IFERROR(CK13/CK12, "")</f>
        <v/>
      </c>
      <c r="CL14" s="127" t="str">
        <f t="shared" ref="CL14" si="67">IFERROR(CL13/CL12, "")</f>
        <v/>
      </c>
      <c r="CM14" s="127" t="str">
        <f t="shared" ref="CM14" si="68">IFERROR(CM13/CM12, "")</f>
        <v/>
      </c>
      <c r="CN14" s="127" t="str">
        <f t="shared" ref="CN14" si="69">IFERROR(CN13/CN12, "")</f>
        <v/>
      </c>
      <c r="CO14" s="127" t="str">
        <f t="shared" ref="CO14" si="70">IFERROR(CO13/CO12, "")</f>
        <v/>
      </c>
      <c r="CP14" s="127" t="str">
        <f t="shared" ref="CP14" si="71">IFERROR(CP13/CP12, "")</f>
        <v/>
      </c>
      <c r="CQ14" s="127" t="str">
        <f t="shared" ref="CQ14:CR14" si="72">IFERROR(CQ13/CQ12, "")</f>
        <v/>
      </c>
      <c r="CR14" s="127" t="str">
        <f t="shared" si="72"/>
        <v/>
      </c>
      <c r="CS14" s="127" t="str">
        <f t="shared" ref="CS14" si="73">IFERROR(CS13/CS12, "")</f>
        <v/>
      </c>
      <c r="CT14" s="127" t="str">
        <f t="shared" ref="CT14" si="74">IFERROR(CT13/CT12, "")</f>
        <v/>
      </c>
      <c r="CU14" s="127" t="str">
        <f t="shared" ref="CU14" si="75">IFERROR(CU13/CU12, "")</f>
        <v/>
      </c>
      <c r="CV14" s="127" t="str">
        <f t="shared" ref="CV14" si="76">IFERROR(CV13/CV12, "")</f>
        <v/>
      </c>
      <c r="CW14" s="127" t="str">
        <f t="shared" ref="CW14" si="77">IFERROR(CW13/CW12, "")</f>
        <v/>
      </c>
      <c r="CX14" s="127" t="str">
        <f t="shared" ref="CX14" si="78">IFERROR(CX13/CX12, "")</f>
        <v/>
      </c>
      <c r="CY14" s="127" t="str">
        <f t="shared" ref="CY14" si="79">IFERROR(CY13/CY12, "")</f>
        <v/>
      </c>
      <c r="CZ14" s="127" t="str">
        <f t="shared" ref="CZ14:DA14" si="80">IFERROR(CZ13/CZ12, "")</f>
        <v/>
      </c>
      <c r="DA14" s="127" t="str">
        <f t="shared" si="80"/>
        <v/>
      </c>
      <c r="DB14" s="127" t="str">
        <f t="shared" ref="DB14" si="81">IFERROR(DB13/DB12, "")</f>
        <v/>
      </c>
      <c r="DC14" s="127" t="str">
        <f t="shared" ref="DC14" si="82">IFERROR(DC13/DC12, "")</f>
        <v/>
      </c>
      <c r="DD14" s="127" t="str">
        <f t="shared" ref="DD14" si="83">IFERROR(DD13/DD12, "")</f>
        <v/>
      </c>
      <c r="DE14" s="127" t="str">
        <f t="shared" ref="DE14" si="84">IFERROR(DE13/DE12, "")</f>
        <v/>
      </c>
      <c r="DF14" s="127" t="str">
        <f t="shared" ref="DF14" si="85">IFERROR(DF13/DF12, "")</f>
        <v/>
      </c>
      <c r="DG14" s="127" t="str">
        <f t="shared" ref="DG14" si="86">IFERROR(DG13/DG12, "")</f>
        <v/>
      </c>
      <c r="DH14" s="127" t="str">
        <f t="shared" ref="DH14" si="87">IFERROR(DH13/DH12, "")</f>
        <v/>
      </c>
      <c r="DI14" s="127" t="str">
        <f t="shared" ref="DI14:DJ14" si="88">IFERROR(DI13/DI12, "")</f>
        <v/>
      </c>
      <c r="DJ14" s="127" t="str">
        <f t="shared" si="88"/>
        <v/>
      </c>
      <c r="DK14" s="127" t="str">
        <f t="shared" ref="DK14" si="89">IFERROR(DK13/DK12, "")</f>
        <v/>
      </c>
      <c r="DL14" s="127" t="str">
        <f t="shared" ref="DL14" si="90">IFERROR(DL13/DL12, "")</f>
        <v/>
      </c>
      <c r="DM14" s="127" t="str">
        <f t="shared" ref="DM14" si="91">IFERROR(DM13/DM12, "")</f>
        <v/>
      </c>
      <c r="DN14" s="127" t="str">
        <f t="shared" ref="DN14" si="92">IFERROR(DN13/DN12, "")</f>
        <v/>
      </c>
      <c r="DO14" s="127" t="str">
        <f t="shared" ref="DO14" si="93">IFERROR(DO13/DO12, "")</f>
        <v/>
      </c>
      <c r="DP14" s="127" t="str">
        <f t="shared" ref="DP14" si="94">IFERROR(DP13/DP12, "")</f>
        <v/>
      </c>
      <c r="DQ14" s="127" t="str">
        <f t="shared" ref="DQ14" si="95">IFERROR(DQ13/DQ12, "")</f>
        <v/>
      </c>
      <c r="DR14" s="127" t="str">
        <f t="shared" ref="DR14:DS14" si="96">IFERROR(DR13/DR12, "")</f>
        <v/>
      </c>
      <c r="DS14" s="127" t="str">
        <f t="shared" si="96"/>
        <v/>
      </c>
      <c r="DT14" s="127" t="str">
        <f t="shared" ref="DT14" si="97">IFERROR(DT13/DT12, "")</f>
        <v/>
      </c>
      <c r="DU14" s="127" t="str">
        <f t="shared" ref="DU14" si="98">IFERROR(DU13/DU12, "")</f>
        <v/>
      </c>
      <c r="DV14" s="127" t="str">
        <f t="shared" ref="DV14" si="99">IFERROR(DV13/DV12, "")</f>
        <v/>
      </c>
      <c r="DW14" s="127" t="str">
        <f t="shared" ref="DW14" si="100">IFERROR(DW13/DW12, "")</f>
        <v/>
      </c>
      <c r="DX14" s="127" t="str">
        <f t="shared" ref="DX14" si="101">IFERROR(DX13/DX12, "")</f>
        <v/>
      </c>
      <c r="DY14" s="127" t="str">
        <f t="shared" ref="DY14" si="102">IFERROR(DY13/DY12, "")</f>
        <v/>
      </c>
      <c r="DZ14" s="127" t="str">
        <f t="shared" ref="DZ14" si="103">IFERROR(DZ13/DZ12, "")</f>
        <v/>
      </c>
      <c r="EA14" s="127" t="str">
        <f t="shared" ref="EA14:EB14" si="104">IFERROR(EA13/EA12, "")</f>
        <v/>
      </c>
      <c r="EB14" s="127" t="str">
        <f t="shared" si="104"/>
        <v/>
      </c>
      <c r="EC14" s="127" t="str">
        <f t="shared" ref="EC14" si="105">IFERROR(EC13/EC12, "")</f>
        <v/>
      </c>
      <c r="ED14" s="127" t="str">
        <f t="shared" ref="ED14" si="106">IFERROR(ED13/ED12, "")</f>
        <v/>
      </c>
      <c r="EE14" s="127" t="str">
        <f t="shared" ref="EE14" si="107">IFERROR(EE13/EE12, "")</f>
        <v/>
      </c>
      <c r="EF14" s="127" t="str">
        <f t="shared" ref="EF14" si="108">IFERROR(EF13/EF12, "")</f>
        <v/>
      </c>
      <c r="EG14" s="127" t="str">
        <f t="shared" ref="EG14" si="109">IFERROR(EG13/EG12, "")</f>
        <v/>
      </c>
      <c r="EH14" s="127" t="str">
        <f t="shared" ref="EH14" si="110">IFERROR(EH13/EH12, "")</f>
        <v/>
      </c>
      <c r="EI14" s="127" t="str">
        <f t="shared" ref="EI14" si="111">IFERROR(EI13/EI12, "")</f>
        <v/>
      </c>
      <c r="EJ14" s="127" t="str">
        <f t="shared" ref="EJ14:EK14" si="112">IFERROR(EJ13/EJ12, "")</f>
        <v/>
      </c>
      <c r="EK14" s="127" t="str">
        <f t="shared" si="112"/>
        <v/>
      </c>
      <c r="EL14" s="127" t="str">
        <f t="shared" ref="EL14" si="113">IFERROR(EL13/EL12, "")</f>
        <v/>
      </c>
      <c r="EM14" s="127" t="str">
        <f t="shared" ref="EM14" si="114">IFERROR(EM13/EM12, "")</f>
        <v/>
      </c>
      <c r="EN14" s="127" t="str">
        <f t="shared" ref="EN14" si="115">IFERROR(EN13/EN12, "")</f>
        <v/>
      </c>
      <c r="EO14" s="128" t="str">
        <f t="shared" ref="EO14" si="116">IFERROR(EO13/EO12, "")</f>
        <v/>
      </c>
    </row>
    <row r="15" spans="2:145" x14ac:dyDescent="0.25">
      <c r="B15" s="208"/>
      <c r="C15" s="177"/>
      <c r="D15" s="200" t="s">
        <v>84</v>
      </c>
      <c r="E15" s="218" t="s">
        <v>40</v>
      </c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16"/>
      <c r="AI15" s="216"/>
      <c r="AJ15" s="216"/>
      <c r="AK15" s="216"/>
      <c r="AL15" s="216"/>
      <c r="AM15" s="216"/>
      <c r="AN15" s="216"/>
      <c r="AO15" s="216"/>
      <c r="AP15" s="216"/>
      <c r="AQ15" s="216"/>
      <c r="AR15" s="216"/>
      <c r="AS15" s="216"/>
      <c r="AT15" s="216"/>
      <c r="AU15" s="216"/>
      <c r="AV15" s="216"/>
      <c r="AW15" s="216"/>
      <c r="AX15" s="216"/>
      <c r="AY15" s="216"/>
      <c r="AZ15" s="216"/>
      <c r="BA15" s="216"/>
      <c r="BB15" s="216"/>
      <c r="BC15" s="216"/>
      <c r="BD15" s="216"/>
      <c r="BE15" s="216"/>
      <c r="BF15" s="216"/>
      <c r="BG15" s="216"/>
      <c r="BH15" s="216"/>
      <c r="BI15" s="216"/>
      <c r="BJ15" s="216"/>
      <c r="BK15" s="216"/>
      <c r="BL15" s="216"/>
      <c r="BM15" s="216"/>
      <c r="BN15" s="216"/>
      <c r="BO15" s="216"/>
      <c r="BP15" s="216"/>
      <c r="BQ15" s="216"/>
      <c r="BR15" s="216"/>
      <c r="BS15" s="216"/>
      <c r="BT15" s="216"/>
      <c r="BU15" s="216"/>
      <c r="BV15" s="216"/>
      <c r="BW15" s="216"/>
      <c r="BX15" s="216"/>
      <c r="BY15" s="216"/>
      <c r="BZ15" s="216"/>
      <c r="CA15" s="216"/>
      <c r="CB15" s="216"/>
      <c r="CC15" s="216"/>
      <c r="CD15" s="216"/>
      <c r="CE15" s="216"/>
      <c r="CF15" s="216"/>
      <c r="CG15" s="216"/>
      <c r="CH15" s="216"/>
      <c r="CI15" s="216"/>
      <c r="CJ15" s="216"/>
      <c r="CK15" s="216"/>
      <c r="CL15" s="216"/>
      <c r="CM15" s="216"/>
      <c r="CN15" s="216"/>
      <c r="CO15" s="216"/>
      <c r="CP15" s="216"/>
      <c r="CQ15" s="216"/>
      <c r="CR15" s="216"/>
      <c r="CS15" s="216"/>
      <c r="CT15" s="216"/>
      <c r="CU15" s="216"/>
      <c r="CV15" s="216"/>
      <c r="CW15" s="216"/>
      <c r="CX15" s="216"/>
      <c r="CY15" s="216"/>
      <c r="CZ15" s="216"/>
      <c r="DA15" s="216"/>
      <c r="DB15" s="216"/>
      <c r="DC15" s="216"/>
      <c r="DD15" s="216"/>
      <c r="DE15" s="216"/>
      <c r="DF15" s="216"/>
      <c r="DG15" s="216"/>
      <c r="DH15" s="216"/>
      <c r="DI15" s="216"/>
      <c r="DJ15" s="216"/>
      <c r="DK15" s="216"/>
      <c r="DL15" s="216"/>
      <c r="DM15" s="216"/>
      <c r="DN15" s="216"/>
      <c r="DO15" s="216"/>
      <c r="DP15" s="216"/>
      <c r="DQ15" s="216"/>
      <c r="DR15" s="216"/>
      <c r="DS15" s="216"/>
      <c r="DT15" s="216"/>
      <c r="DU15" s="216"/>
      <c r="DV15" s="216"/>
      <c r="DW15" s="216"/>
      <c r="DX15" s="216"/>
      <c r="DY15" s="216"/>
      <c r="DZ15" s="216"/>
      <c r="EA15" s="216"/>
      <c r="EB15" s="216"/>
      <c r="EC15" s="216"/>
      <c r="ED15" s="216"/>
      <c r="EE15" s="216"/>
      <c r="EF15" s="216"/>
      <c r="EG15" s="216"/>
      <c r="EH15" s="216"/>
      <c r="EI15" s="216"/>
      <c r="EJ15" s="216"/>
      <c r="EK15" s="216"/>
      <c r="EL15" s="216"/>
      <c r="EM15" s="216"/>
      <c r="EN15" s="216"/>
      <c r="EO15" s="217"/>
    </row>
    <row r="16" spans="2:145" x14ac:dyDescent="0.25">
      <c r="B16" s="208"/>
      <c r="C16" s="177"/>
      <c r="D16" s="198"/>
      <c r="E16" s="129" t="s">
        <v>88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24"/>
    </row>
    <row r="17" spans="2:145" x14ac:dyDescent="0.25">
      <c r="B17" s="208"/>
      <c r="C17" s="177"/>
      <c r="D17" s="198"/>
      <c r="E17" s="129" t="s">
        <v>89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24"/>
    </row>
    <row r="18" spans="2:145" x14ac:dyDescent="0.25">
      <c r="B18" s="208"/>
      <c r="C18" s="177"/>
      <c r="D18" s="198"/>
      <c r="E18" s="129" t="s">
        <v>93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24"/>
    </row>
    <row r="19" spans="2:145" x14ac:dyDescent="0.25">
      <c r="B19" s="208"/>
      <c r="C19" s="177"/>
      <c r="D19" s="198"/>
      <c r="E19" s="129" t="s">
        <v>94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24"/>
    </row>
    <row r="20" spans="2:145" x14ac:dyDescent="0.25">
      <c r="B20" s="208"/>
      <c r="C20" s="177"/>
      <c r="D20" s="198"/>
      <c r="E20" s="129" t="s">
        <v>90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24"/>
    </row>
    <row r="21" spans="2:145" x14ac:dyDescent="0.25">
      <c r="B21" s="208"/>
      <c r="C21" s="177"/>
      <c r="D21" s="198"/>
      <c r="E21" s="129" t="s">
        <v>91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24"/>
    </row>
    <row r="22" spans="2:145" x14ac:dyDescent="0.25">
      <c r="B22" s="208"/>
      <c r="C22" s="178"/>
      <c r="D22" s="201"/>
      <c r="E22" s="131" t="s">
        <v>92</v>
      </c>
      <c r="F22" s="127" t="str">
        <f>IFERROR(F21/F20, "")</f>
        <v/>
      </c>
      <c r="G22" s="127" t="str">
        <f t="shared" ref="G22:BR22" si="117">IFERROR(G21/G20, "")</f>
        <v/>
      </c>
      <c r="H22" s="127" t="str">
        <f t="shared" si="117"/>
        <v/>
      </c>
      <c r="I22" s="127" t="str">
        <f t="shared" si="117"/>
        <v/>
      </c>
      <c r="J22" s="127" t="str">
        <f t="shared" si="117"/>
        <v/>
      </c>
      <c r="K22" s="127" t="str">
        <f t="shared" si="117"/>
        <v/>
      </c>
      <c r="L22" s="127" t="str">
        <f t="shared" si="117"/>
        <v/>
      </c>
      <c r="M22" s="127" t="str">
        <f t="shared" si="117"/>
        <v/>
      </c>
      <c r="N22" s="127" t="str">
        <f t="shared" si="117"/>
        <v/>
      </c>
      <c r="O22" s="127" t="str">
        <f t="shared" si="117"/>
        <v/>
      </c>
      <c r="P22" s="127" t="str">
        <f t="shared" si="117"/>
        <v/>
      </c>
      <c r="Q22" s="127" t="str">
        <f t="shared" si="117"/>
        <v/>
      </c>
      <c r="R22" s="127" t="str">
        <f t="shared" si="117"/>
        <v/>
      </c>
      <c r="S22" s="127" t="str">
        <f t="shared" si="117"/>
        <v/>
      </c>
      <c r="T22" s="127" t="str">
        <f t="shared" si="117"/>
        <v/>
      </c>
      <c r="U22" s="127" t="str">
        <f t="shared" si="117"/>
        <v/>
      </c>
      <c r="V22" s="127" t="str">
        <f t="shared" si="117"/>
        <v/>
      </c>
      <c r="W22" s="127" t="str">
        <f t="shared" si="117"/>
        <v/>
      </c>
      <c r="X22" s="127" t="str">
        <f t="shared" si="117"/>
        <v/>
      </c>
      <c r="Y22" s="127" t="str">
        <f t="shared" si="117"/>
        <v/>
      </c>
      <c r="Z22" s="127" t="str">
        <f t="shared" si="117"/>
        <v/>
      </c>
      <c r="AA22" s="127" t="str">
        <f t="shared" si="117"/>
        <v/>
      </c>
      <c r="AB22" s="127" t="str">
        <f t="shared" si="117"/>
        <v/>
      </c>
      <c r="AC22" s="127" t="str">
        <f t="shared" si="117"/>
        <v/>
      </c>
      <c r="AD22" s="127" t="str">
        <f t="shared" si="117"/>
        <v/>
      </c>
      <c r="AE22" s="127" t="str">
        <f t="shared" si="117"/>
        <v/>
      </c>
      <c r="AF22" s="127" t="str">
        <f t="shared" si="117"/>
        <v/>
      </c>
      <c r="AG22" s="127" t="str">
        <f t="shared" si="117"/>
        <v/>
      </c>
      <c r="AH22" s="127" t="str">
        <f t="shared" si="117"/>
        <v/>
      </c>
      <c r="AI22" s="127" t="str">
        <f t="shared" si="117"/>
        <v/>
      </c>
      <c r="AJ22" s="127" t="str">
        <f t="shared" si="117"/>
        <v/>
      </c>
      <c r="AK22" s="127" t="str">
        <f t="shared" si="117"/>
        <v/>
      </c>
      <c r="AL22" s="127" t="str">
        <f t="shared" si="117"/>
        <v/>
      </c>
      <c r="AM22" s="127" t="str">
        <f t="shared" si="117"/>
        <v/>
      </c>
      <c r="AN22" s="127" t="str">
        <f t="shared" si="117"/>
        <v/>
      </c>
      <c r="AO22" s="127" t="str">
        <f t="shared" si="117"/>
        <v/>
      </c>
      <c r="AP22" s="127" t="str">
        <f t="shared" si="117"/>
        <v/>
      </c>
      <c r="AQ22" s="127" t="str">
        <f t="shared" si="117"/>
        <v/>
      </c>
      <c r="AR22" s="127" t="str">
        <f t="shared" si="117"/>
        <v/>
      </c>
      <c r="AS22" s="127" t="str">
        <f t="shared" si="117"/>
        <v/>
      </c>
      <c r="AT22" s="127" t="str">
        <f t="shared" si="117"/>
        <v/>
      </c>
      <c r="AU22" s="127" t="str">
        <f t="shared" si="117"/>
        <v/>
      </c>
      <c r="AV22" s="127" t="str">
        <f t="shared" si="117"/>
        <v/>
      </c>
      <c r="AW22" s="127" t="str">
        <f t="shared" si="117"/>
        <v/>
      </c>
      <c r="AX22" s="127" t="str">
        <f t="shared" si="117"/>
        <v/>
      </c>
      <c r="AY22" s="127" t="str">
        <f t="shared" si="117"/>
        <v/>
      </c>
      <c r="AZ22" s="127" t="str">
        <f t="shared" si="117"/>
        <v/>
      </c>
      <c r="BA22" s="127" t="str">
        <f t="shared" si="117"/>
        <v/>
      </c>
      <c r="BB22" s="127" t="str">
        <f t="shared" si="117"/>
        <v/>
      </c>
      <c r="BC22" s="127" t="str">
        <f t="shared" si="117"/>
        <v/>
      </c>
      <c r="BD22" s="127" t="str">
        <f t="shared" si="117"/>
        <v/>
      </c>
      <c r="BE22" s="127" t="str">
        <f t="shared" si="117"/>
        <v/>
      </c>
      <c r="BF22" s="127" t="str">
        <f t="shared" si="117"/>
        <v/>
      </c>
      <c r="BG22" s="127" t="str">
        <f t="shared" si="117"/>
        <v/>
      </c>
      <c r="BH22" s="127" t="str">
        <f t="shared" si="117"/>
        <v/>
      </c>
      <c r="BI22" s="127" t="str">
        <f t="shared" si="117"/>
        <v/>
      </c>
      <c r="BJ22" s="127" t="str">
        <f t="shared" si="117"/>
        <v/>
      </c>
      <c r="BK22" s="127" t="str">
        <f t="shared" si="117"/>
        <v/>
      </c>
      <c r="BL22" s="127" t="str">
        <f t="shared" si="117"/>
        <v/>
      </c>
      <c r="BM22" s="127" t="str">
        <f t="shared" si="117"/>
        <v/>
      </c>
      <c r="BN22" s="127" t="str">
        <f t="shared" si="117"/>
        <v/>
      </c>
      <c r="BO22" s="127" t="str">
        <f t="shared" si="117"/>
        <v/>
      </c>
      <c r="BP22" s="127" t="str">
        <f t="shared" si="117"/>
        <v/>
      </c>
      <c r="BQ22" s="127" t="str">
        <f t="shared" si="117"/>
        <v/>
      </c>
      <c r="BR22" s="127" t="str">
        <f t="shared" si="117"/>
        <v/>
      </c>
      <c r="BS22" s="127" t="str">
        <f t="shared" ref="BS22:ED22" si="118">IFERROR(BS21/BS20, "")</f>
        <v/>
      </c>
      <c r="BT22" s="127" t="str">
        <f t="shared" si="118"/>
        <v/>
      </c>
      <c r="BU22" s="127" t="str">
        <f t="shared" si="118"/>
        <v/>
      </c>
      <c r="BV22" s="127" t="str">
        <f t="shared" si="118"/>
        <v/>
      </c>
      <c r="BW22" s="127" t="str">
        <f t="shared" si="118"/>
        <v/>
      </c>
      <c r="BX22" s="127" t="str">
        <f t="shared" si="118"/>
        <v/>
      </c>
      <c r="BY22" s="127" t="str">
        <f t="shared" si="118"/>
        <v/>
      </c>
      <c r="BZ22" s="127" t="str">
        <f t="shared" si="118"/>
        <v/>
      </c>
      <c r="CA22" s="127" t="str">
        <f t="shared" si="118"/>
        <v/>
      </c>
      <c r="CB22" s="127" t="str">
        <f t="shared" si="118"/>
        <v/>
      </c>
      <c r="CC22" s="127" t="str">
        <f t="shared" si="118"/>
        <v/>
      </c>
      <c r="CD22" s="127" t="str">
        <f t="shared" si="118"/>
        <v/>
      </c>
      <c r="CE22" s="127" t="str">
        <f t="shared" si="118"/>
        <v/>
      </c>
      <c r="CF22" s="127" t="str">
        <f t="shared" si="118"/>
        <v/>
      </c>
      <c r="CG22" s="127" t="str">
        <f t="shared" si="118"/>
        <v/>
      </c>
      <c r="CH22" s="127" t="str">
        <f t="shared" si="118"/>
        <v/>
      </c>
      <c r="CI22" s="127" t="str">
        <f t="shared" si="118"/>
        <v/>
      </c>
      <c r="CJ22" s="127" t="str">
        <f t="shared" si="118"/>
        <v/>
      </c>
      <c r="CK22" s="127" t="str">
        <f t="shared" si="118"/>
        <v/>
      </c>
      <c r="CL22" s="127" t="str">
        <f t="shared" si="118"/>
        <v/>
      </c>
      <c r="CM22" s="127" t="str">
        <f t="shared" si="118"/>
        <v/>
      </c>
      <c r="CN22" s="127" t="str">
        <f t="shared" si="118"/>
        <v/>
      </c>
      <c r="CO22" s="127" t="str">
        <f t="shared" si="118"/>
        <v/>
      </c>
      <c r="CP22" s="127" t="str">
        <f t="shared" si="118"/>
        <v/>
      </c>
      <c r="CQ22" s="127" t="str">
        <f t="shared" si="118"/>
        <v/>
      </c>
      <c r="CR22" s="127" t="str">
        <f t="shared" si="118"/>
        <v/>
      </c>
      <c r="CS22" s="127" t="str">
        <f t="shared" si="118"/>
        <v/>
      </c>
      <c r="CT22" s="127" t="str">
        <f t="shared" si="118"/>
        <v/>
      </c>
      <c r="CU22" s="127" t="str">
        <f t="shared" si="118"/>
        <v/>
      </c>
      <c r="CV22" s="127" t="str">
        <f t="shared" si="118"/>
        <v/>
      </c>
      <c r="CW22" s="127" t="str">
        <f t="shared" si="118"/>
        <v/>
      </c>
      <c r="CX22" s="127" t="str">
        <f t="shared" si="118"/>
        <v/>
      </c>
      <c r="CY22" s="127" t="str">
        <f t="shared" si="118"/>
        <v/>
      </c>
      <c r="CZ22" s="127" t="str">
        <f t="shared" si="118"/>
        <v/>
      </c>
      <c r="DA22" s="127" t="str">
        <f t="shared" si="118"/>
        <v/>
      </c>
      <c r="DB22" s="127" t="str">
        <f t="shared" si="118"/>
        <v/>
      </c>
      <c r="DC22" s="127" t="str">
        <f t="shared" si="118"/>
        <v/>
      </c>
      <c r="DD22" s="127" t="str">
        <f t="shared" si="118"/>
        <v/>
      </c>
      <c r="DE22" s="127" t="str">
        <f t="shared" si="118"/>
        <v/>
      </c>
      <c r="DF22" s="127" t="str">
        <f t="shared" si="118"/>
        <v/>
      </c>
      <c r="DG22" s="127" t="str">
        <f t="shared" si="118"/>
        <v/>
      </c>
      <c r="DH22" s="127" t="str">
        <f t="shared" si="118"/>
        <v/>
      </c>
      <c r="DI22" s="127" t="str">
        <f t="shared" si="118"/>
        <v/>
      </c>
      <c r="DJ22" s="127" t="str">
        <f t="shared" si="118"/>
        <v/>
      </c>
      <c r="DK22" s="127" t="str">
        <f t="shared" si="118"/>
        <v/>
      </c>
      <c r="DL22" s="127" t="str">
        <f t="shared" si="118"/>
        <v/>
      </c>
      <c r="DM22" s="127" t="str">
        <f t="shared" si="118"/>
        <v/>
      </c>
      <c r="DN22" s="127" t="str">
        <f t="shared" si="118"/>
        <v/>
      </c>
      <c r="DO22" s="127" t="str">
        <f t="shared" si="118"/>
        <v/>
      </c>
      <c r="DP22" s="127" t="str">
        <f t="shared" si="118"/>
        <v/>
      </c>
      <c r="DQ22" s="127" t="str">
        <f t="shared" si="118"/>
        <v/>
      </c>
      <c r="DR22" s="127" t="str">
        <f t="shared" si="118"/>
        <v/>
      </c>
      <c r="DS22" s="127" t="str">
        <f t="shared" si="118"/>
        <v/>
      </c>
      <c r="DT22" s="127" t="str">
        <f t="shared" si="118"/>
        <v/>
      </c>
      <c r="DU22" s="127" t="str">
        <f t="shared" si="118"/>
        <v/>
      </c>
      <c r="DV22" s="127" t="str">
        <f t="shared" si="118"/>
        <v/>
      </c>
      <c r="DW22" s="127" t="str">
        <f t="shared" si="118"/>
        <v/>
      </c>
      <c r="DX22" s="127" t="str">
        <f t="shared" si="118"/>
        <v/>
      </c>
      <c r="DY22" s="127" t="str">
        <f t="shared" si="118"/>
        <v/>
      </c>
      <c r="DZ22" s="127" t="str">
        <f t="shared" si="118"/>
        <v/>
      </c>
      <c r="EA22" s="127" t="str">
        <f t="shared" si="118"/>
        <v/>
      </c>
      <c r="EB22" s="127" t="str">
        <f t="shared" si="118"/>
        <v/>
      </c>
      <c r="EC22" s="127" t="str">
        <f t="shared" si="118"/>
        <v/>
      </c>
      <c r="ED22" s="127" t="str">
        <f t="shared" si="118"/>
        <v/>
      </c>
      <c r="EE22" s="127" t="str">
        <f t="shared" ref="EE22:EO22" si="119">IFERROR(EE21/EE20, "")</f>
        <v/>
      </c>
      <c r="EF22" s="127" t="str">
        <f t="shared" si="119"/>
        <v/>
      </c>
      <c r="EG22" s="127" t="str">
        <f t="shared" si="119"/>
        <v/>
      </c>
      <c r="EH22" s="127" t="str">
        <f t="shared" si="119"/>
        <v/>
      </c>
      <c r="EI22" s="127" t="str">
        <f t="shared" si="119"/>
        <v/>
      </c>
      <c r="EJ22" s="127" t="str">
        <f t="shared" si="119"/>
        <v/>
      </c>
      <c r="EK22" s="127" t="str">
        <f t="shared" si="119"/>
        <v/>
      </c>
      <c r="EL22" s="127" t="str">
        <f t="shared" si="119"/>
        <v/>
      </c>
      <c r="EM22" s="127" t="str">
        <f t="shared" si="119"/>
        <v/>
      </c>
      <c r="EN22" s="127" t="str">
        <f t="shared" si="119"/>
        <v/>
      </c>
      <c r="EO22" s="128" t="str">
        <f t="shared" si="119"/>
        <v/>
      </c>
    </row>
    <row r="23" spans="2:145" x14ac:dyDescent="0.25">
      <c r="B23" s="208"/>
      <c r="C23" s="177" t="s">
        <v>82</v>
      </c>
      <c r="D23" s="200" t="s">
        <v>83</v>
      </c>
      <c r="E23" s="218" t="s">
        <v>40</v>
      </c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6"/>
      <c r="BN23" s="216"/>
      <c r="BO23" s="216"/>
      <c r="BP23" s="216"/>
      <c r="BQ23" s="216"/>
      <c r="BR23" s="216"/>
      <c r="BS23" s="216"/>
      <c r="BT23" s="216"/>
      <c r="BU23" s="216"/>
      <c r="BV23" s="216"/>
      <c r="BW23" s="216"/>
      <c r="BX23" s="216"/>
      <c r="BY23" s="216"/>
      <c r="BZ23" s="216"/>
      <c r="CA23" s="216"/>
      <c r="CB23" s="216"/>
      <c r="CC23" s="216"/>
      <c r="CD23" s="216"/>
      <c r="CE23" s="216"/>
      <c r="CF23" s="216"/>
      <c r="CG23" s="216"/>
      <c r="CH23" s="216"/>
      <c r="CI23" s="216"/>
      <c r="CJ23" s="216"/>
      <c r="CK23" s="216"/>
      <c r="CL23" s="216"/>
      <c r="CM23" s="216"/>
      <c r="CN23" s="216"/>
      <c r="CO23" s="216"/>
      <c r="CP23" s="216"/>
      <c r="CQ23" s="216"/>
      <c r="CR23" s="216"/>
      <c r="CS23" s="216"/>
      <c r="CT23" s="216"/>
      <c r="CU23" s="216"/>
      <c r="CV23" s="216"/>
      <c r="CW23" s="216"/>
      <c r="CX23" s="216"/>
      <c r="CY23" s="216"/>
      <c r="CZ23" s="216"/>
      <c r="DA23" s="216"/>
      <c r="DB23" s="216"/>
      <c r="DC23" s="216"/>
      <c r="DD23" s="216"/>
      <c r="DE23" s="216"/>
      <c r="DF23" s="216"/>
      <c r="DG23" s="216"/>
      <c r="DH23" s="216"/>
      <c r="DI23" s="216"/>
      <c r="DJ23" s="216"/>
      <c r="DK23" s="216"/>
      <c r="DL23" s="216"/>
      <c r="DM23" s="216"/>
      <c r="DN23" s="216"/>
      <c r="DO23" s="216"/>
      <c r="DP23" s="216"/>
      <c r="DQ23" s="216"/>
      <c r="DR23" s="216"/>
      <c r="DS23" s="216"/>
      <c r="DT23" s="216"/>
      <c r="DU23" s="216"/>
      <c r="DV23" s="216"/>
      <c r="DW23" s="216"/>
      <c r="DX23" s="216"/>
      <c r="DY23" s="216"/>
      <c r="DZ23" s="216"/>
      <c r="EA23" s="216"/>
      <c r="EB23" s="216"/>
      <c r="EC23" s="216"/>
      <c r="ED23" s="216"/>
      <c r="EE23" s="216"/>
      <c r="EF23" s="216"/>
      <c r="EG23" s="216"/>
      <c r="EH23" s="216"/>
      <c r="EI23" s="216"/>
      <c r="EJ23" s="216"/>
      <c r="EK23" s="216"/>
      <c r="EL23" s="216"/>
      <c r="EM23" s="216"/>
      <c r="EN23" s="216"/>
      <c r="EO23" s="217"/>
    </row>
    <row r="24" spans="2:145" x14ac:dyDescent="0.25">
      <c r="B24" s="208"/>
      <c r="C24" s="177"/>
      <c r="D24" s="200"/>
      <c r="E24" s="129" t="s">
        <v>88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24"/>
    </row>
    <row r="25" spans="2:145" x14ac:dyDescent="0.25">
      <c r="B25" s="211" t="s">
        <v>60</v>
      </c>
      <c r="C25" s="177"/>
      <c r="D25" s="200"/>
      <c r="E25" s="129" t="s">
        <v>89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24"/>
    </row>
    <row r="26" spans="2:145" x14ac:dyDescent="0.25">
      <c r="B26" s="208"/>
      <c r="C26" s="177"/>
      <c r="D26" s="200"/>
      <c r="E26" s="129" t="s">
        <v>93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24"/>
    </row>
    <row r="27" spans="2:145" x14ac:dyDescent="0.25">
      <c r="B27" s="208"/>
      <c r="C27" s="177"/>
      <c r="D27" s="200"/>
      <c r="E27" s="129" t="s">
        <v>94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24"/>
    </row>
    <row r="28" spans="2:145" x14ac:dyDescent="0.25">
      <c r="B28" s="208"/>
      <c r="C28" s="177"/>
      <c r="D28" s="200"/>
      <c r="E28" s="129" t="s">
        <v>90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24"/>
    </row>
    <row r="29" spans="2:145" x14ac:dyDescent="0.25">
      <c r="B29" s="208"/>
      <c r="C29" s="177"/>
      <c r="D29" s="200"/>
      <c r="E29" s="129" t="s">
        <v>91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24"/>
    </row>
    <row r="30" spans="2:145" x14ac:dyDescent="0.25">
      <c r="B30" s="208"/>
      <c r="C30" s="177"/>
      <c r="D30" s="202"/>
      <c r="E30" s="131" t="s">
        <v>92</v>
      </c>
      <c r="F30" s="127" t="str">
        <f>IFERROR(F29/F28, "")</f>
        <v/>
      </c>
      <c r="G30" s="127" t="str">
        <f t="shared" ref="G30:BR30" si="120">IFERROR(G29/G28, "")</f>
        <v/>
      </c>
      <c r="H30" s="127" t="str">
        <f t="shared" si="120"/>
        <v/>
      </c>
      <c r="I30" s="127" t="str">
        <f t="shared" si="120"/>
        <v/>
      </c>
      <c r="J30" s="127" t="str">
        <f t="shared" si="120"/>
        <v/>
      </c>
      <c r="K30" s="127" t="str">
        <f t="shared" si="120"/>
        <v/>
      </c>
      <c r="L30" s="127" t="str">
        <f t="shared" si="120"/>
        <v/>
      </c>
      <c r="M30" s="127" t="str">
        <f t="shared" si="120"/>
        <v/>
      </c>
      <c r="N30" s="127" t="str">
        <f t="shared" si="120"/>
        <v/>
      </c>
      <c r="O30" s="127" t="str">
        <f t="shared" si="120"/>
        <v/>
      </c>
      <c r="P30" s="127" t="str">
        <f t="shared" si="120"/>
        <v/>
      </c>
      <c r="Q30" s="127" t="str">
        <f t="shared" si="120"/>
        <v/>
      </c>
      <c r="R30" s="127" t="str">
        <f t="shared" si="120"/>
        <v/>
      </c>
      <c r="S30" s="127" t="str">
        <f t="shared" si="120"/>
        <v/>
      </c>
      <c r="T30" s="127" t="str">
        <f t="shared" si="120"/>
        <v/>
      </c>
      <c r="U30" s="127" t="str">
        <f t="shared" si="120"/>
        <v/>
      </c>
      <c r="V30" s="127" t="str">
        <f t="shared" si="120"/>
        <v/>
      </c>
      <c r="W30" s="127" t="str">
        <f t="shared" si="120"/>
        <v/>
      </c>
      <c r="X30" s="127" t="str">
        <f t="shared" si="120"/>
        <v/>
      </c>
      <c r="Y30" s="127" t="str">
        <f t="shared" si="120"/>
        <v/>
      </c>
      <c r="Z30" s="127" t="str">
        <f t="shared" si="120"/>
        <v/>
      </c>
      <c r="AA30" s="127" t="str">
        <f t="shared" si="120"/>
        <v/>
      </c>
      <c r="AB30" s="127" t="str">
        <f t="shared" si="120"/>
        <v/>
      </c>
      <c r="AC30" s="127" t="str">
        <f t="shared" si="120"/>
        <v/>
      </c>
      <c r="AD30" s="127" t="str">
        <f t="shared" si="120"/>
        <v/>
      </c>
      <c r="AE30" s="127" t="str">
        <f t="shared" si="120"/>
        <v/>
      </c>
      <c r="AF30" s="127" t="str">
        <f t="shared" si="120"/>
        <v/>
      </c>
      <c r="AG30" s="127" t="str">
        <f t="shared" si="120"/>
        <v/>
      </c>
      <c r="AH30" s="127" t="str">
        <f t="shared" si="120"/>
        <v/>
      </c>
      <c r="AI30" s="127" t="str">
        <f t="shared" si="120"/>
        <v/>
      </c>
      <c r="AJ30" s="127" t="str">
        <f t="shared" si="120"/>
        <v/>
      </c>
      <c r="AK30" s="127" t="str">
        <f t="shared" si="120"/>
        <v/>
      </c>
      <c r="AL30" s="127" t="str">
        <f t="shared" si="120"/>
        <v/>
      </c>
      <c r="AM30" s="127" t="str">
        <f t="shared" si="120"/>
        <v/>
      </c>
      <c r="AN30" s="127" t="str">
        <f t="shared" si="120"/>
        <v/>
      </c>
      <c r="AO30" s="127" t="str">
        <f t="shared" si="120"/>
        <v/>
      </c>
      <c r="AP30" s="127" t="str">
        <f t="shared" si="120"/>
        <v/>
      </c>
      <c r="AQ30" s="127" t="str">
        <f t="shared" si="120"/>
        <v/>
      </c>
      <c r="AR30" s="127" t="str">
        <f t="shared" si="120"/>
        <v/>
      </c>
      <c r="AS30" s="127" t="str">
        <f t="shared" si="120"/>
        <v/>
      </c>
      <c r="AT30" s="127" t="str">
        <f t="shared" si="120"/>
        <v/>
      </c>
      <c r="AU30" s="127" t="str">
        <f t="shared" si="120"/>
        <v/>
      </c>
      <c r="AV30" s="127" t="str">
        <f t="shared" si="120"/>
        <v/>
      </c>
      <c r="AW30" s="127" t="str">
        <f t="shared" si="120"/>
        <v/>
      </c>
      <c r="AX30" s="127" t="str">
        <f t="shared" si="120"/>
        <v/>
      </c>
      <c r="AY30" s="127" t="str">
        <f t="shared" si="120"/>
        <v/>
      </c>
      <c r="AZ30" s="127" t="str">
        <f t="shared" si="120"/>
        <v/>
      </c>
      <c r="BA30" s="127" t="str">
        <f t="shared" si="120"/>
        <v/>
      </c>
      <c r="BB30" s="127" t="str">
        <f t="shared" si="120"/>
        <v/>
      </c>
      <c r="BC30" s="127" t="str">
        <f t="shared" si="120"/>
        <v/>
      </c>
      <c r="BD30" s="127" t="str">
        <f t="shared" si="120"/>
        <v/>
      </c>
      <c r="BE30" s="127" t="str">
        <f t="shared" si="120"/>
        <v/>
      </c>
      <c r="BF30" s="127" t="str">
        <f t="shared" si="120"/>
        <v/>
      </c>
      <c r="BG30" s="127" t="str">
        <f t="shared" si="120"/>
        <v/>
      </c>
      <c r="BH30" s="127" t="str">
        <f t="shared" si="120"/>
        <v/>
      </c>
      <c r="BI30" s="127" t="str">
        <f t="shared" si="120"/>
        <v/>
      </c>
      <c r="BJ30" s="127" t="str">
        <f t="shared" si="120"/>
        <v/>
      </c>
      <c r="BK30" s="127" t="str">
        <f t="shared" si="120"/>
        <v/>
      </c>
      <c r="BL30" s="127" t="str">
        <f t="shared" si="120"/>
        <v/>
      </c>
      <c r="BM30" s="127" t="str">
        <f t="shared" si="120"/>
        <v/>
      </c>
      <c r="BN30" s="127" t="str">
        <f t="shared" si="120"/>
        <v/>
      </c>
      <c r="BO30" s="127" t="str">
        <f t="shared" si="120"/>
        <v/>
      </c>
      <c r="BP30" s="127" t="str">
        <f t="shared" si="120"/>
        <v/>
      </c>
      <c r="BQ30" s="127" t="str">
        <f t="shared" si="120"/>
        <v/>
      </c>
      <c r="BR30" s="127" t="str">
        <f t="shared" si="120"/>
        <v/>
      </c>
      <c r="BS30" s="127" t="str">
        <f t="shared" ref="BS30:ED30" si="121">IFERROR(BS29/BS28, "")</f>
        <v/>
      </c>
      <c r="BT30" s="127" t="str">
        <f t="shared" si="121"/>
        <v/>
      </c>
      <c r="BU30" s="127" t="str">
        <f t="shared" si="121"/>
        <v/>
      </c>
      <c r="BV30" s="127" t="str">
        <f t="shared" si="121"/>
        <v/>
      </c>
      <c r="BW30" s="127" t="str">
        <f t="shared" si="121"/>
        <v/>
      </c>
      <c r="BX30" s="127" t="str">
        <f t="shared" si="121"/>
        <v/>
      </c>
      <c r="BY30" s="127" t="str">
        <f t="shared" si="121"/>
        <v/>
      </c>
      <c r="BZ30" s="127" t="str">
        <f t="shared" si="121"/>
        <v/>
      </c>
      <c r="CA30" s="127" t="str">
        <f t="shared" si="121"/>
        <v/>
      </c>
      <c r="CB30" s="127" t="str">
        <f t="shared" si="121"/>
        <v/>
      </c>
      <c r="CC30" s="127" t="str">
        <f t="shared" si="121"/>
        <v/>
      </c>
      <c r="CD30" s="127" t="str">
        <f t="shared" si="121"/>
        <v/>
      </c>
      <c r="CE30" s="127" t="str">
        <f t="shared" si="121"/>
        <v/>
      </c>
      <c r="CF30" s="127" t="str">
        <f t="shared" si="121"/>
        <v/>
      </c>
      <c r="CG30" s="127" t="str">
        <f t="shared" si="121"/>
        <v/>
      </c>
      <c r="CH30" s="127" t="str">
        <f t="shared" si="121"/>
        <v/>
      </c>
      <c r="CI30" s="127" t="str">
        <f t="shared" si="121"/>
        <v/>
      </c>
      <c r="CJ30" s="127" t="str">
        <f t="shared" si="121"/>
        <v/>
      </c>
      <c r="CK30" s="127" t="str">
        <f t="shared" si="121"/>
        <v/>
      </c>
      <c r="CL30" s="127" t="str">
        <f t="shared" si="121"/>
        <v/>
      </c>
      <c r="CM30" s="127" t="str">
        <f t="shared" si="121"/>
        <v/>
      </c>
      <c r="CN30" s="127" t="str">
        <f t="shared" si="121"/>
        <v/>
      </c>
      <c r="CO30" s="127" t="str">
        <f t="shared" si="121"/>
        <v/>
      </c>
      <c r="CP30" s="127" t="str">
        <f t="shared" si="121"/>
        <v/>
      </c>
      <c r="CQ30" s="127" t="str">
        <f t="shared" si="121"/>
        <v/>
      </c>
      <c r="CR30" s="127" t="str">
        <f t="shared" si="121"/>
        <v/>
      </c>
      <c r="CS30" s="127" t="str">
        <f t="shared" si="121"/>
        <v/>
      </c>
      <c r="CT30" s="127" t="str">
        <f t="shared" si="121"/>
        <v/>
      </c>
      <c r="CU30" s="127" t="str">
        <f t="shared" si="121"/>
        <v/>
      </c>
      <c r="CV30" s="127" t="str">
        <f t="shared" si="121"/>
        <v/>
      </c>
      <c r="CW30" s="127" t="str">
        <f t="shared" si="121"/>
        <v/>
      </c>
      <c r="CX30" s="127" t="str">
        <f t="shared" si="121"/>
        <v/>
      </c>
      <c r="CY30" s="127" t="str">
        <f t="shared" si="121"/>
        <v/>
      </c>
      <c r="CZ30" s="127" t="str">
        <f t="shared" si="121"/>
        <v/>
      </c>
      <c r="DA30" s="127" t="str">
        <f t="shared" si="121"/>
        <v/>
      </c>
      <c r="DB30" s="127" t="str">
        <f t="shared" si="121"/>
        <v/>
      </c>
      <c r="DC30" s="127" t="str">
        <f t="shared" si="121"/>
        <v/>
      </c>
      <c r="DD30" s="127" t="str">
        <f t="shared" si="121"/>
        <v/>
      </c>
      <c r="DE30" s="127" t="str">
        <f t="shared" si="121"/>
        <v/>
      </c>
      <c r="DF30" s="127" t="str">
        <f t="shared" si="121"/>
        <v/>
      </c>
      <c r="DG30" s="127" t="str">
        <f t="shared" si="121"/>
        <v/>
      </c>
      <c r="DH30" s="127" t="str">
        <f t="shared" si="121"/>
        <v/>
      </c>
      <c r="DI30" s="127" t="str">
        <f t="shared" si="121"/>
        <v/>
      </c>
      <c r="DJ30" s="127" t="str">
        <f t="shared" si="121"/>
        <v/>
      </c>
      <c r="DK30" s="127" t="str">
        <f t="shared" si="121"/>
        <v/>
      </c>
      <c r="DL30" s="127" t="str">
        <f t="shared" si="121"/>
        <v/>
      </c>
      <c r="DM30" s="127" t="str">
        <f t="shared" si="121"/>
        <v/>
      </c>
      <c r="DN30" s="127" t="str">
        <f t="shared" si="121"/>
        <v/>
      </c>
      <c r="DO30" s="127" t="str">
        <f t="shared" si="121"/>
        <v/>
      </c>
      <c r="DP30" s="127" t="str">
        <f t="shared" si="121"/>
        <v/>
      </c>
      <c r="DQ30" s="127" t="str">
        <f t="shared" si="121"/>
        <v/>
      </c>
      <c r="DR30" s="127" t="str">
        <f t="shared" si="121"/>
        <v/>
      </c>
      <c r="DS30" s="127" t="str">
        <f t="shared" si="121"/>
        <v/>
      </c>
      <c r="DT30" s="127" t="str">
        <f t="shared" si="121"/>
        <v/>
      </c>
      <c r="DU30" s="127" t="str">
        <f t="shared" si="121"/>
        <v/>
      </c>
      <c r="DV30" s="127" t="str">
        <f t="shared" si="121"/>
        <v/>
      </c>
      <c r="DW30" s="127" t="str">
        <f t="shared" si="121"/>
        <v/>
      </c>
      <c r="DX30" s="127" t="str">
        <f t="shared" si="121"/>
        <v/>
      </c>
      <c r="DY30" s="127" t="str">
        <f t="shared" si="121"/>
        <v/>
      </c>
      <c r="DZ30" s="127" t="str">
        <f t="shared" si="121"/>
        <v/>
      </c>
      <c r="EA30" s="127" t="str">
        <f t="shared" si="121"/>
        <v/>
      </c>
      <c r="EB30" s="127" t="str">
        <f t="shared" si="121"/>
        <v/>
      </c>
      <c r="EC30" s="127" t="str">
        <f t="shared" si="121"/>
        <v/>
      </c>
      <c r="ED30" s="127" t="str">
        <f t="shared" si="121"/>
        <v/>
      </c>
      <c r="EE30" s="127" t="str">
        <f t="shared" ref="EE30:EO30" si="122">IFERROR(EE29/EE28, "")</f>
        <v/>
      </c>
      <c r="EF30" s="127" t="str">
        <f t="shared" si="122"/>
        <v/>
      </c>
      <c r="EG30" s="127" t="str">
        <f t="shared" si="122"/>
        <v/>
      </c>
      <c r="EH30" s="127" t="str">
        <f t="shared" si="122"/>
        <v/>
      </c>
      <c r="EI30" s="127" t="str">
        <f t="shared" si="122"/>
        <v/>
      </c>
      <c r="EJ30" s="127" t="str">
        <f t="shared" si="122"/>
        <v/>
      </c>
      <c r="EK30" s="127" t="str">
        <f t="shared" si="122"/>
        <v/>
      </c>
      <c r="EL30" s="127" t="str">
        <f t="shared" si="122"/>
        <v/>
      </c>
      <c r="EM30" s="127" t="str">
        <f t="shared" si="122"/>
        <v/>
      </c>
      <c r="EN30" s="127" t="str">
        <f t="shared" si="122"/>
        <v/>
      </c>
      <c r="EO30" s="128" t="str">
        <f t="shared" si="122"/>
        <v/>
      </c>
    </row>
    <row r="31" spans="2:145" x14ac:dyDescent="0.25">
      <c r="B31" s="208"/>
      <c r="C31" s="177"/>
      <c r="D31" s="200" t="s">
        <v>84</v>
      </c>
      <c r="E31" s="218" t="s">
        <v>40</v>
      </c>
      <c r="F31" s="216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6"/>
      <c r="AC31" s="216"/>
      <c r="AD31" s="216"/>
      <c r="AE31" s="216"/>
      <c r="AF31" s="216"/>
      <c r="AG31" s="216"/>
      <c r="AH31" s="216"/>
      <c r="AI31" s="216"/>
      <c r="AJ31" s="216"/>
      <c r="AK31" s="216"/>
      <c r="AL31" s="216"/>
      <c r="AM31" s="216"/>
      <c r="AN31" s="216"/>
      <c r="AO31" s="216"/>
      <c r="AP31" s="216"/>
      <c r="AQ31" s="216"/>
      <c r="AR31" s="216"/>
      <c r="AS31" s="216"/>
      <c r="AT31" s="216"/>
      <c r="AU31" s="216"/>
      <c r="AV31" s="216"/>
      <c r="AW31" s="216"/>
      <c r="AX31" s="216"/>
      <c r="AY31" s="216"/>
      <c r="AZ31" s="216"/>
      <c r="BA31" s="216"/>
      <c r="BB31" s="216"/>
      <c r="BC31" s="216"/>
      <c r="BD31" s="216"/>
      <c r="BE31" s="216"/>
      <c r="BF31" s="216"/>
      <c r="BG31" s="216"/>
      <c r="BH31" s="216"/>
      <c r="BI31" s="216"/>
      <c r="BJ31" s="216"/>
      <c r="BK31" s="216"/>
      <c r="BL31" s="216"/>
      <c r="BM31" s="216"/>
      <c r="BN31" s="216"/>
      <c r="BO31" s="216"/>
      <c r="BP31" s="216"/>
      <c r="BQ31" s="216"/>
      <c r="BR31" s="216"/>
      <c r="BS31" s="216"/>
      <c r="BT31" s="216"/>
      <c r="BU31" s="216"/>
      <c r="BV31" s="216"/>
      <c r="BW31" s="216"/>
      <c r="BX31" s="216"/>
      <c r="BY31" s="216"/>
      <c r="BZ31" s="216"/>
      <c r="CA31" s="216"/>
      <c r="CB31" s="216"/>
      <c r="CC31" s="216"/>
      <c r="CD31" s="216"/>
      <c r="CE31" s="216"/>
      <c r="CF31" s="216"/>
      <c r="CG31" s="216"/>
      <c r="CH31" s="216"/>
      <c r="CI31" s="216"/>
      <c r="CJ31" s="216"/>
      <c r="CK31" s="216"/>
      <c r="CL31" s="216"/>
      <c r="CM31" s="216"/>
      <c r="CN31" s="216"/>
      <c r="CO31" s="216"/>
      <c r="CP31" s="216"/>
      <c r="CQ31" s="216"/>
      <c r="CR31" s="216"/>
      <c r="CS31" s="216"/>
      <c r="CT31" s="216"/>
      <c r="CU31" s="216"/>
      <c r="CV31" s="216"/>
      <c r="CW31" s="216"/>
      <c r="CX31" s="216"/>
      <c r="CY31" s="216"/>
      <c r="CZ31" s="216"/>
      <c r="DA31" s="216"/>
      <c r="DB31" s="216"/>
      <c r="DC31" s="216"/>
      <c r="DD31" s="216"/>
      <c r="DE31" s="216"/>
      <c r="DF31" s="216"/>
      <c r="DG31" s="216"/>
      <c r="DH31" s="216"/>
      <c r="DI31" s="216"/>
      <c r="DJ31" s="216"/>
      <c r="DK31" s="216"/>
      <c r="DL31" s="216"/>
      <c r="DM31" s="216"/>
      <c r="DN31" s="216"/>
      <c r="DO31" s="216"/>
      <c r="DP31" s="216"/>
      <c r="DQ31" s="216"/>
      <c r="DR31" s="216"/>
      <c r="DS31" s="216"/>
      <c r="DT31" s="216"/>
      <c r="DU31" s="216"/>
      <c r="DV31" s="216"/>
      <c r="DW31" s="216"/>
      <c r="DX31" s="216"/>
      <c r="DY31" s="216"/>
      <c r="DZ31" s="216"/>
      <c r="EA31" s="216"/>
      <c r="EB31" s="216"/>
      <c r="EC31" s="216"/>
      <c r="ED31" s="216"/>
      <c r="EE31" s="216"/>
      <c r="EF31" s="216"/>
      <c r="EG31" s="216"/>
      <c r="EH31" s="216"/>
      <c r="EI31" s="216"/>
      <c r="EJ31" s="216"/>
      <c r="EK31" s="216"/>
      <c r="EL31" s="216"/>
      <c r="EM31" s="216"/>
      <c r="EN31" s="216"/>
      <c r="EO31" s="217"/>
    </row>
    <row r="32" spans="2:145" x14ac:dyDescent="0.25">
      <c r="B32" s="208"/>
      <c r="C32" s="177"/>
      <c r="D32" s="200"/>
      <c r="E32" s="129" t="s">
        <v>88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24"/>
    </row>
    <row r="33" spans="2:145" x14ac:dyDescent="0.25">
      <c r="B33" s="208"/>
      <c r="C33" s="177"/>
      <c r="D33" s="200"/>
      <c r="E33" s="129" t="s">
        <v>89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24"/>
    </row>
    <row r="34" spans="2:145" x14ac:dyDescent="0.25">
      <c r="B34" s="208"/>
      <c r="C34" s="177"/>
      <c r="D34" s="200"/>
      <c r="E34" s="129" t="s">
        <v>93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24"/>
    </row>
    <row r="35" spans="2:145" x14ac:dyDescent="0.25">
      <c r="B35" s="208"/>
      <c r="C35" s="177"/>
      <c r="D35" s="200"/>
      <c r="E35" s="129" t="s">
        <v>94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24"/>
    </row>
    <row r="36" spans="2:145" x14ac:dyDescent="0.25">
      <c r="B36" s="208"/>
      <c r="C36" s="177"/>
      <c r="D36" s="200"/>
      <c r="E36" s="129" t="s">
        <v>90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24"/>
    </row>
    <row r="37" spans="2:145" x14ac:dyDescent="0.25">
      <c r="B37" s="208"/>
      <c r="C37" s="177"/>
      <c r="D37" s="200"/>
      <c r="E37" s="129" t="s">
        <v>91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24"/>
    </row>
    <row r="38" spans="2:145" x14ac:dyDescent="0.25">
      <c r="B38" s="208"/>
      <c r="C38" s="178"/>
      <c r="D38" s="202"/>
      <c r="E38" s="131" t="s">
        <v>92</v>
      </c>
      <c r="F38" s="127" t="str">
        <f>IFERROR(F37/F36, "")</f>
        <v/>
      </c>
      <c r="G38" s="127" t="str">
        <f t="shared" ref="G38:BR38" si="123">IFERROR(G37/G36, "")</f>
        <v/>
      </c>
      <c r="H38" s="127" t="str">
        <f t="shared" si="123"/>
        <v/>
      </c>
      <c r="I38" s="127" t="str">
        <f t="shared" si="123"/>
        <v/>
      </c>
      <c r="J38" s="127" t="str">
        <f t="shared" si="123"/>
        <v/>
      </c>
      <c r="K38" s="127" t="str">
        <f t="shared" si="123"/>
        <v/>
      </c>
      <c r="L38" s="127" t="str">
        <f t="shared" si="123"/>
        <v/>
      </c>
      <c r="M38" s="127" t="str">
        <f t="shared" si="123"/>
        <v/>
      </c>
      <c r="N38" s="127" t="str">
        <f t="shared" si="123"/>
        <v/>
      </c>
      <c r="O38" s="127" t="str">
        <f t="shared" si="123"/>
        <v/>
      </c>
      <c r="P38" s="127" t="str">
        <f t="shared" si="123"/>
        <v/>
      </c>
      <c r="Q38" s="127" t="str">
        <f t="shared" si="123"/>
        <v/>
      </c>
      <c r="R38" s="127" t="str">
        <f t="shared" si="123"/>
        <v/>
      </c>
      <c r="S38" s="127" t="str">
        <f t="shared" si="123"/>
        <v/>
      </c>
      <c r="T38" s="127" t="str">
        <f t="shared" si="123"/>
        <v/>
      </c>
      <c r="U38" s="127" t="str">
        <f t="shared" si="123"/>
        <v/>
      </c>
      <c r="V38" s="127" t="str">
        <f t="shared" si="123"/>
        <v/>
      </c>
      <c r="W38" s="127" t="str">
        <f t="shared" si="123"/>
        <v/>
      </c>
      <c r="X38" s="127" t="str">
        <f t="shared" si="123"/>
        <v/>
      </c>
      <c r="Y38" s="127" t="str">
        <f t="shared" si="123"/>
        <v/>
      </c>
      <c r="Z38" s="127" t="str">
        <f t="shared" si="123"/>
        <v/>
      </c>
      <c r="AA38" s="127" t="str">
        <f t="shared" si="123"/>
        <v/>
      </c>
      <c r="AB38" s="127" t="str">
        <f t="shared" si="123"/>
        <v/>
      </c>
      <c r="AC38" s="127" t="str">
        <f t="shared" si="123"/>
        <v/>
      </c>
      <c r="AD38" s="127" t="str">
        <f t="shared" si="123"/>
        <v/>
      </c>
      <c r="AE38" s="127" t="str">
        <f t="shared" si="123"/>
        <v/>
      </c>
      <c r="AF38" s="127" t="str">
        <f t="shared" si="123"/>
        <v/>
      </c>
      <c r="AG38" s="127" t="str">
        <f t="shared" si="123"/>
        <v/>
      </c>
      <c r="AH38" s="127" t="str">
        <f t="shared" si="123"/>
        <v/>
      </c>
      <c r="AI38" s="127" t="str">
        <f t="shared" si="123"/>
        <v/>
      </c>
      <c r="AJ38" s="127" t="str">
        <f t="shared" si="123"/>
        <v/>
      </c>
      <c r="AK38" s="127" t="str">
        <f t="shared" si="123"/>
        <v/>
      </c>
      <c r="AL38" s="127" t="str">
        <f t="shared" si="123"/>
        <v/>
      </c>
      <c r="AM38" s="127" t="str">
        <f t="shared" si="123"/>
        <v/>
      </c>
      <c r="AN38" s="127" t="str">
        <f t="shared" si="123"/>
        <v/>
      </c>
      <c r="AO38" s="127" t="str">
        <f t="shared" si="123"/>
        <v/>
      </c>
      <c r="AP38" s="127" t="str">
        <f t="shared" si="123"/>
        <v/>
      </c>
      <c r="AQ38" s="127" t="str">
        <f t="shared" si="123"/>
        <v/>
      </c>
      <c r="AR38" s="127" t="str">
        <f t="shared" si="123"/>
        <v/>
      </c>
      <c r="AS38" s="127" t="str">
        <f t="shared" si="123"/>
        <v/>
      </c>
      <c r="AT38" s="127" t="str">
        <f t="shared" si="123"/>
        <v/>
      </c>
      <c r="AU38" s="127" t="str">
        <f t="shared" si="123"/>
        <v/>
      </c>
      <c r="AV38" s="127" t="str">
        <f t="shared" si="123"/>
        <v/>
      </c>
      <c r="AW38" s="127" t="str">
        <f t="shared" si="123"/>
        <v/>
      </c>
      <c r="AX38" s="127" t="str">
        <f t="shared" si="123"/>
        <v/>
      </c>
      <c r="AY38" s="127" t="str">
        <f t="shared" si="123"/>
        <v/>
      </c>
      <c r="AZ38" s="127" t="str">
        <f t="shared" si="123"/>
        <v/>
      </c>
      <c r="BA38" s="127" t="str">
        <f t="shared" si="123"/>
        <v/>
      </c>
      <c r="BB38" s="127" t="str">
        <f t="shared" si="123"/>
        <v/>
      </c>
      <c r="BC38" s="127" t="str">
        <f t="shared" si="123"/>
        <v/>
      </c>
      <c r="BD38" s="127" t="str">
        <f t="shared" si="123"/>
        <v/>
      </c>
      <c r="BE38" s="127" t="str">
        <f t="shared" si="123"/>
        <v/>
      </c>
      <c r="BF38" s="127" t="str">
        <f t="shared" si="123"/>
        <v/>
      </c>
      <c r="BG38" s="127" t="str">
        <f t="shared" si="123"/>
        <v/>
      </c>
      <c r="BH38" s="127" t="str">
        <f t="shared" si="123"/>
        <v/>
      </c>
      <c r="BI38" s="127" t="str">
        <f t="shared" si="123"/>
        <v/>
      </c>
      <c r="BJ38" s="127" t="str">
        <f t="shared" si="123"/>
        <v/>
      </c>
      <c r="BK38" s="127" t="str">
        <f t="shared" si="123"/>
        <v/>
      </c>
      <c r="BL38" s="127" t="str">
        <f t="shared" si="123"/>
        <v/>
      </c>
      <c r="BM38" s="127" t="str">
        <f t="shared" si="123"/>
        <v/>
      </c>
      <c r="BN38" s="127" t="str">
        <f t="shared" si="123"/>
        <v/>
      </c>
      <c r="BO38" s="127" t="str">
        <f t="shared" si="123"/>
        <v/>
      </c>
      <c r="BP38" s="127" t="str">
        <f t="shared" si="123"/>
        <v/>
      </c>
      <c r="BQ38" s="127" t="str">
        <f t="shared" si="123"/>
        <v/>
      </c>
      <c r="BR38" s="127" t="str">
        <f t="shared" si="123"/>
        <v/>
      </c>
      <c r="BS38" s="127" t="str">
        <f t="shared" ref="BS38:ED38" si="124">IFERROR(BS37/BS36, "")</f>
        <v/>
      </c>
      <c r="BT38" s="127" t="str">
        <f t="shared" si="124"/>
        <v/>
      </c>
      <c r="BU38" s="127" t="str">
        <f t="shared" si="124"/>
        <v/>
      </c>
      <c r="BV38" s="127" t="str">
        <f t="shared" si="124"/>
        <v/>
      </c>
      <c r="BW38" s="127" t="str">
        <f t="shared" si="124"/>
        <v/>
      </c>
      <c r="BX38" s="127" t="str">
        <f t="shared" si="124"/>
        <v/>
      </c>
      <c r="BY38" s="127" t="str">
        <f t="shared" si="124"/>
        <v/>
      </c>
      <c r="BZ38" s="127" t="str">
        <f t="shared" si="124"/>
        <v/>
      </c>
      <c r="CA38" s="127" t="str">
        <f t="shared" si="124"/>
        <v/>
      </c>
      <c r="CB38" s="127" t="str">
        <f t="shared" si="124"/>
        <v/>
      </c>
      <c r="CC38" s="127" t="str">
        <f t="shared" si="124"/>
        <v/>
      </c>
      <c r="CD38" s="127" t="str">
        <f t="shared" si="124"/>
        <v/>
      </c>
      <c r="CE38" s="127" t="str">
        <f t="shared" si="124"/>
        <v/>
      </c>
      <c r="CF38" s="127" t="str">
        <f t="shared" si="124"/>
        <v/>
      </c>
      <c r="CG38" s="127" t="str">
        <f t="shared" si="124"/>
        <v/>
      </c>
      <c r="CH38" s="127" t="str">
        <f t="shared" si="124"/>
        <v/>
      </c>
      <c r="CI38" s="127" t="str">
        <f t="shared" si="124"/>
        <v/>
      </c>
      <c r="CJ38" s="127" t="str">
        <f t="shared" si="124"/>
        <v/>
      </c>
      <c r="CK38" s="127" t="str">
        <f t="shared" si="124"/>
        <v/>
      </c>
      <c r="CL38" s="127" t="str">
        <f t="shared" si="124"/>
        <v/>
      </c>
      <c r="CM38" s="127" t="str">
        <f t="shared" si="124"/>
        <v/>
      </c>
      <c r="CN38" s="127" t="str">
        <f t="shared" si="124"/>
        <v/>
      </c>
      <c r="CO38" s="127" t="str">
        <f t="shared" si="124"/>
        <v/>
      </c>
      <c r="CP38" s="127" t="str">
        <f t="shared" si="124"/>
        <v/>
      </c>
      <c r="CQ38" s="127" t="str">
        <f t="shared" si="124"/>
        <v/>
      </c>
      <c r="CR38" s="127" t="str">
        <f t="shared" si="124"/>
        <v/>
      </c>
      <c r="CS38" s="127" t="str">
        <f t="shared" si="124"/>
        <v/>
      </c>
      <c r="CT38" s="127" t="str">
        <f t="shared" si="124"/>
        <v/>
      </c>
      <c r="CU38" s="127" t="str">
        <f t="shared" si="124"/>
        <v/>
      </c>
      <c r="CV38" s="127" t="str">
        <f t="shared" si="124"/>
        <v/>
      </c>
      <c r="CW38" s="127" t="str">
        <f t="shared" si="124"/>
        <v/>
      </c>
      <c r="CX38" s="127" t="str">
        <f t="shared" si="124"/>
        <v/>
      </c>
      <c r="CY38" s="127" t="str">
        <f t="shared" si="124"/>
        <v/>
      </c>
      <c r="CZ38" s="127" t="str">
        <f t="shared" si="124"/>
        <v/>
      </c>
      <c r="DA38" s="127" t="str">
        <f t="shared" si="124"/>
        <v/>
      </c>
      <c r="DB38" s="127" t="str">
        <f t="shared" si="124"/>
        <v/>
      </c>
      <c r="DC38" s="127" t="str">
        <f t="shared" si="124"/>
        <v/>
      </c>
      <c r="DD38" s="127" t="str">
        <f t="shared" si="124"/>
        <v/>
      </c>
      <c r="DE38" s="127" t="str">
        <f t="shared" si="124"/>
        <v/>
      </c>
      <c r="DF38" s="127" t="str">
        <f t="shared" si="124"/>
        <v/>
      </c>
      <c r="DG38" s="127" t="str">
        <f t="shared" si="124"/>
        <v/>
      </c>
      <c r="DH38" s="127" t="str">
        <f t="shared" si="124"/>
        <v/>
      </c>
      <c r="DI38" s="127" t="str">
        <f t="shared" si="124"/>
        <v/>
      </c>
      <c r="DJ38" s="127" t="str">
        <f t="shared" si="124"/>
        <v/>
      </c>
      <c r="DK38" s="127" t="str">
        <f t="shared" si="124"/>
        <v/>
      </c>
      <c r="DL38" s="127" t="str">
        <f t="shared" si="124"/>
        <v/>
      </c>
      <c r="DM38" s="127" t="str">
        <f t="shared" si="124"/>
        <v/>
      </c>
      <c r="DN38" s="127" t="str">
        <f t="shared" si="124"/>
        <v/>
      </c>
      <c r="DO38" s="127" t="str">
        <f t="shared" si="124"/>
        <v/>
      </c>
      <c r="DP38" s="127" t="str">
        <f t="shared" si="124"/>
        <v/>
      </c>
      <c r="DQ38" s="127" t="str">
        <f t="shared" si="124"/>
        <v/>
      </c>
      <c r="DR38" s="127" t="str">
        <f t="shared" si="124"/>
        <v/>
      </c>
      <c r="DS38" s="127" t="str">
        <f t="shared" si="124"/>
        <v/>
      </c>
      <c r="DT38" s="127" t="str">
        <f t="shared" si="124"/>
        <v/>
      </c>
      <c r="DU38" s="127" t="str">
        <f t="shared" si="124"/>
        <v/>
      </c>
      <c r="DV38" s="127" t="str">
        <f t="shared" si="124"/>
        <v/>
      </c>
      <c r="DW38" s="127" t="str">
        <f t="shared" si="124"/>
        <v/>
      </c>
      <c r="DX38" s="127" t="str">
        <f t="shared" si="124"/>
        <v/>
      </c>
      <c r="DY38" s="127" t="str">
        <f t="shared" si="124"/>
        <v/>
      </c>
      <c r="DZ38" s="127" t="str">
        <f t="shared" si="124"/>
        <v/>
      </c>
      <c r="EA38" s="127" t="str">
        <f t="shared" si="124"/>
        <v/>
      </c>
      <c r="EB38" s="127" t="str">
        <f t="shared" si="124"/>
        <v/>
      </c>
      <c r="EC38" s="127" t="str">
        <f t="shared" si="124"/>
        <v/>
      </c>
      <c r="ED38" s="127" t="str">
        <f t="shared" si="124"/>
        <v/>
      </c>
      <c r="EE38" s="127" t="str">
        <f t="shared" ref="EE38:EO38" si="125">IFERROR(EE37/EE36, "")</f>
        <v/>
      </c>
      <c r="EF38" s="127" t="str">
        <f t="shared" si="125"/>
        <v/>
      </c>
      <c r="EG38" s="127" t="str">
        <f t="shared" si="125"/>
        <v/>
      </c>
      <c r="EH38" s="127" t="str">
        <f t="shared" si="125"/>
        <v/>
      </c>
      <c r="EI38" s="127" t="str">
        <f t="shared" si="125"/>
        <v/>
      </c>
      <c r="EJ38" s="127" t="str">
        <f t="shared" si="125"/>
        <v/>
      </c>
      <c r="EK38" s="127" t="str">
        <f t="shared" si="125"/>
        <v/>
      </c>
      <c r="EL38" s="127" t="str">
        <f t="shared" si="125"/>
        <v/>
      </c>
      <c r="EM38" s="127" t="str">
        <f t="shared" si="125"/>
        <v/>
      </c>
      <c r="EN38" s="127" t="str">
        <f t="shared" si="125"/>
        <v/>
      </c>
      <c r="EO38" s="128" t="str">
        <f t="shared" si="125"/>
        <v/>
      </c>
    </row>
    <row r="39" spans="2:145" x14ac:dyDescent="0.25">
      <c r="B39" s="208"/>
      <c r="C39" s="177" t="s">
        <v>101</v>
      </c>
      <c r="D39" s="200" t="s">
        <v>83</v>
      </c>
      <c r="E39" s="218" t="s">
        <v>40</v>
      </c>
      <c r="F39" s="216" t="s">
        <v>274</v>
      </c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16"/>
      <c r="U39" s="216"/>
      <c r="V39" s="216"/>
      <c r="W39" s="216"/>
      <c r="X39" s="216"/>
      <c r="Y39" s="216"/>
      <c r="Z39" s="216"/>
      <c r="AA39" s="216"/>
      <c r="AB39" s="216"/>
      <c r="AC39" s="216"/>
      <c r="AD39" s="216"/>
      <c r="AE39" s="216"/>
      <c r="AF39" s="216"/>
      <c r="AG39" s="216"/>
      <c r="AH39" s="216"/>
      <c r="AI39" s="216"/>
      <c r="AJ39" s="216"/>
      <c r="AK39" s="216"/>
      <c r="AL39" s="216"/>
      <c r="AM39" s="216"/>
      <c r="AN39" s="216"/>
      <c r="AO39" s="216"/>
      <c r="AP39" s="216"/>
      <c r="AQ39" s="216"/>
      <c r="AR39" s="216"/>
      <c r="AS39" s="216"/>
      <c r="AT39" s="216"/>
      <c r="AU39" s="216"/>
      <c r="AV39" s="216"/>
      <c r="AW39" s="216"/>
      <c r="AX39" s="216"/>
      <c r="AY39" s="216"/>
      <c r="AZ39" s="216"/>
      <c r="BA39" s="216"/>
      <c r="BB39" s="216"/>
      <c r="BC39" s="216"/>
      <c r="BD39" s="216"/>
      <c r="BE39" s="216"/>
      <c r="BF39" s="216"/>
      <c r="BG39" s="216"/>
      <c r="BH39" s="216"/>
      <c r="BI39" s="216"/>
      <c r="BJ39" s="216"/>
      <c r="BK39" s="216"/>
      <c r="BL39" s="216"/>
      <c r="BM39" s="216"/>
      <c r="BN39" s="216"/>
      <c r="BO39" s="216"/>
      <c r="BP39" s="216"/>
      <c r="BQ39" s="216"/>
      <c r="BR39" s="216"/>
      <c r="BS39" s="216"/>
      <c r="BT39" s="216"/>
      <c r="BU39" s="216"/>
      <c r="BV39" s="216"/>
      <c r="BW39" s="216"/>
      <c r="BX39" s="216"/>
      <c r="BY39" s="216"/>
      <c r="BZ39" s="216"/>
      <c r="CA39" s="216"/>
      <c r="CB39" s="216"/>
      <c r="CC39" s="216"/>
      <c r="CD39" s="216"/>
      <c r="CE39" s="216"/>
      <c r="CF39" s="216"/>
      <c r="CG39" s="216"/>
      <c r="CH39" s="216"/>
      <c r="CI39" s="216"/>
      <c r="CJ39" s="216"/>
      <c r="CK39" s="216"/>
      <c r="CL39" s="216"/>
      <c r="CM39" s="216"/>
      <c r="CN39" s="216"/>
      <c r="CO39" s="216"/>
      <c r="CP39" s="216"/>
      <c r="CQ39" s="216"/>
      <c r="CR39" s="216"/>
      <c r="CS39" s="216"/>
      <c r="CT39" s="216"/>
      <c r="CU39" s="216"/>
      <c r="CV39" s="216"/>
      <c r="CW39" s="216"/>
      <c r="CX39" s="216"/>
      <c r="CY39" s="216"/>
      <c r="CZ39" s="216"/>
      <c r="DA39" s="216"/>
      <c r="DB39" s="216"/>
      <c r="DC39" s="216"/>
      <c r="DD39" s="216"/>
      <c r="DE39" s="216"/>
      <c r="DF39" s="216"/>
      <c r="DG39" s="216"/>
      <c r="DH39" s="216"/>
      <c r="DI39" s="216"/>
      <c r="DJ39" s="216"/>
      <c r="DK39" s="216"/>
      <c r="DL39" s="216"/>
      <c r="DM39" s="216"/>
      <c r="DN39" s="216"/>
      <c r="DO39" s="216"/>
      <c r="DP39" s="216"/>
      <c r="DQ39" s="216"/>
      <c r="DR39" s="216"/>
      <c r="DS39" s="216"/>
      <c r="DT39" s="216"/>
      <c r="DU39" s="216"/>
      <c r="DV39" s="216"/>
      <c r="DW39" s="216"/>
      <c r="DX39" s="216"/>
      <c r="DY39" s="216"/>
      <c r="DZ39" s="216"/>
      <c r="EA39" s="216"/>
      <c r="EB39" s="216"/>
      <c r="EC39" s="216"/>
      <c r="ED39" s="216"/>
      <c r="EE39" s="216"/>
      <c r="EF39" s="216"/>
      <c r="EG39" s="216"/>
      <c r="EH39" s="216"/>
      <c r="EI39" s="216"/>
      <c r="EJ39" s="216"/>
      <c r="EK39" s="216"/>
      <c r="EL39" s="216"/>
      <c r="EM39" s="216"/>
      <c r="EN39" s="216"/>
      <c r="EO39" s="217"/>
    </row>
    <row r="40" spans="2:145" x14ac:dyDescent="0.25">
      <c r="B40" s="208"/>
      <c r="C40" s="177"/>
      <c r="D40" s="200"/>
      <c r="E40" s="129" t="s">
        <v>88</v>
      </c>
      <c r="F40" s="18">
        <v>90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24"/>
    </row>
    <row r="41" spans="2:145" x14ac:dyDescent="0.25">
      <c r="B41" s="208"/>
      <c r="C41" s="177"/>
      <c r="D41" s="200"/>
      <c r="E41" s="129" t="s">
        <v>89</v>
      </c>
      <c r="F41" s="18">
        <v>218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24"/>
    </row>
    <row r="42" spans="2:145" x14ac:dyDescent="0.25">
      <c r="B42" s="208"/>
      <c r="C42" s="177"/>
      <c r="D42" s="200"/>
      <c r="E42" s="129" t="s">
        <v>93</v>
      </c>
      <c r="F42" s="18">
        <v>2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24"/>
    </row>
    <row r="43" spans="2:145" x14ac:dyDescent="0.25">
      <c r="B43" s="208"/>
      <c r="C43" s="177"/>
      <c r="D43" s="200"/>
      <c r="E43" s="129" t="s">
        <v>94</v>
      </c>
      <c r="F43" s="18">
        <v>3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24"/>
    </row>
    <row r="44" spans="2:145" x14ac:dyDescent="0.25">
      <c r="B44" s="208"/>
      <c r="C44" s="177"/>
      <c r="D44" s="200"/>
      <c r="E44" s="129" t="s">
        <v>90</v>
      </c>
      <c r="F44" s="18">
        <v>23.5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24"/>
    </row>
    <row r="45" spans="2:145" x14ac:dyDescent="0.25">
      <c r="B45" s="208"/>
      <c r="C45" s="177"/>
      <c r="D45" s="200"/>
      <c r="E45" s="129" t="s">
        <v>91</v>
      </c>
      <c r="F45" s="18">
        <v>6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24"/>
    </row>
    <row r="46" spans="2:145" x14ac:dyDescent="0.25">
      <c r="B46" s="208"/>
      <c r="C46" s="177"/>
      <c r="D46" s="202"/>
      <c r="E46" s="131" t="s">
        <v>92</v>
      </c>
      <c r="F46" s="127">
        <f>IFERROR(F45/F44, "")</f>
        <v>0.25531914893617019</v>
      </c>
      <c r="G46" s="127" t="str">
        <f t="shared" ref="G46:BR46" si="126">IFERROR(G45/G44, "")</f>
        <v/>
      </c>
      <c r="H46" s="127" t="str">
        <f t="shared" si="126"/>
        <v/>
      </c>
      <c r="I46" s="127" t="str">
        <f t="shared" si="126"/>
        <v/>
      </c>
      <c r="J46" s="127" t="str">
        <f t="shared" si="126"/>
        <v/>
      </c>
      <c r="K46" s="127" t="str">
        <f t="shared" si="126"/>
        <v/>
      </c>
      <c r="L46" s="127" t="str">
        <f t="shared" si="126"/>
        <v/>
      </c>
      <c r="M46" s="127" t="str">
        <f t="shared" si="126"/>
        <v/>
      </c>
      <c r="N46" s="127" t="str">
        <f t="shared" si="126"/>
        <v/>
      </c>
      <c r="O46" s="127" t="str">
        <f t="shared" si="126"/>
        <v/>
      </c>
      <c r="P46" s="127" t="str">
        <f t="shared" si="126"/>
        <v/>
      </c>
      <c r="Q46" s="127" t="str">
        <f t="shared" si="126"/>
        <v/>
      </c>
      <c r="R46" s="127" t="str">
        <f t="shared" si="126"/>
        <v/>
      </c>
      <c r="S46" s="127" t="str">
        <f t="shared" si="126"/>
        <v/>
      </c>
      <c r="T46" s="127" t="str">
        <f t="shared" si="126"/>
        <v/>
      </c>
      <c r="U46" s="127" t="str">
        <f t="shared" si="126"/>
        <v/>
      </c>
      <c r="V46" s="127" t="str">
        <f t="shared" si="126"/>
        <v/>
      </c>
      <c r="W46" s="127" t="str">
        <f t="shared" si="126"/>
        <v/>
      </c>
      <c r="X46" s="127" t="str">
        <f t="shared" si="126"/>
        <v/>
      </c>
      <c r="Y46" s="127" t="str">
        <f t="shared" si="126"/>
        <v/>
      </c>
      <c r="Z46" s="127" t="str">
        <f t="shared" si="126"/>
        <v/>
      </c>
      <c r="AA46" s="127" t="str">
        <f t="shared" si="126"/>
        <v/>
      </c>
      <c r="AB46" s="127" t="str">
        <f t="shared" si="126"/>
        <v/>
      </c>
      <c r="AC46" s="127" t="str">
        <f t="shared" si="126"/>
        <v/>
      </c>
      <c r="AD46" s="127" t="str">
        <f t="shared" si="126"/>
        <v/>
      </c>
      <c r="AE46" s="127" t="str">
        <f t="shared" si="126"/>
        <v/>
      </c>
      <c r="AF46" s="127" t="str">
        <f t="shared" si="126"/>
        <v/>
      </c>
      <c r="AG46" s="127" t="str">
        <f t="shared" si="126"/>
        <v/>
      </c>
      <c r="AH46" s="127" t="str">
        <f t="shared" si="126"/>
        <v/>
      </c>
      <c r="AI46" s="127" t="str">
        <f t="shared" si="126"/>
        <v/>
      </c>
      <c r="AJ46" s="127" t="str">
        <f t="shared" si="126"/>
        <v/>
      </c>
      <c r="AK46" s="127" t="str">
        <f t="shared" si="126"/>
        <v/>
      </c>
      <c r="AL46" s="127" t="str">
        <f t="shared" si="126"/>
        <v/>
      </c>
      <c r="AM46" s="127" t="str">
        <f t="shared" si="126"/>
        <v/>
      </c>
      <c r="AN46" s="127" t="str">
        <f t="shared" si="126"/>
        <v/>
      </c>
      <c r="AO46" s="127" t="str">
        <f t="shared" si="126"/>
        <v/>
      </c>
      <c r="AP46" s="127" t="str">
        <f t="shared" si="126"/>
        <v/>
      </c>
      <c r="AQ46" s="127" t="str">
        <f t="shared" si="126"/>
        <v/>
      </c>
      <c r="AR46" s="127" t="str">
        <f t="shared" si="126"/>
        <v/>
      </c>
      <c r="AS46" s="127" t="str">
        <f t="shared" si="126"/>
        <v/>
      </c>
      <c r="AT46" s="127" t="str">
        <f t="shared" si="126"/>
        <v/>
      </c>
      <c r="AU46" s="127" t="str">
        <f t="shared" si="126"/>
        <v/>
      </c>
      <c r="AV46" s="127" t="str">
        <f t="shared" si="126"/>
        <v/>
      </c>
      <c r="AW46" s="127" t="str">
        <f t="shared" si="126"/>
        <v/>
      </c>
      <c r="AX46" s="127" t="str">
        <f t="shared" si="126"/>
        <v/>
      </c>
      <c r="AY46" s="127" t="str">
        <f t="shared" si="126"/>
        <v/>
      </c>
      <c r="AZ46" s="127" t="str">
        <f t="shared" si="126"/>
        <v/>
      </c>
      <c r="BA46" s="127" t="str">
        <f t="shared" si="126"/>
        <v/>
      </c>
      <c r="BB46" s="127" t="str">
        <f t="shared" si="126"/>
        <v/>
      </c>
      <c r="BC46" s="127" t="str">
        <f t="shared" si="126"/>
        <v/>
      </c>
      <c r="BD46" s="127" t="str">
        <f t="shared" si="126"/>
        <v/>
      </c>
      <c r="BE46" s="127" t="str">
        <f t="shared" si="126"/>
        <v/>
      </c>
      <c r="BF46" s="127" t="str">
        <f t="shared" si="126"/>
        <v/>
      </c>
      <c r="BG46" s="127" t="str">
        <f t="shared" si="126"/>
        <v/>
      </c>
      <c r="BH46" s="127" t="str">
        <f t="shared" si="126"/>
        <v/>
      </c>
      <c r="BI46" s="127" t="str">
        <f t="shared" si="126"/>
        <v/>
      </c>
      <c r="BJ46" s="127" t="str">
        <f t="shared" si="126"/>
        <v/>
      </c>
      <c r="BK46" s="127" t="str">
        <f t="shared" si="126"/>
        <v/>
      </c>
      <c r="BL46" s="127" t="str">
        <f t="shared" si="126"/>
        <v/>
      </c>
      <c r="BM46" s="127" t="str">
        <f t="shared" si="126"/>
        <v/>
      </c>
      <c r="BN46" s="127" t="str">
        <f t="shared" si="126"/>
        <v/>
      </c>
      <c r="BO46" s="127" t="str">
        <f t="shared" si="126"/>
        <v/>
      </c>
      <c r="BP46" s="127" t="str">
        <f t="shared" si="126"/>
        <v/>
      </c>
      <c r="BQ46" s="127" t="str">
        <f t="shared" si="126"/>
        <v/>
      </c>
      <c r="BR46" s="127" t="str">
        <f t="shared" si="126"/>
        <v/>
      </c>
      <c r="BS46" s="127" t="str">
        <f t="shared" ref="BS46:ED46" si="127">IFERROR(BS45/BS44, "")</f>
        <v/>
      </c>
      <c r="BT46" s="127" t="str">
        <f t="shared" si="127"/>
        <v/>
      </c>
      <c r="BU46" s="127" t="str">
        <f t="shared" si="127"/>
        <v/>
      </c>
      <c r="BV46" s="127" t="str">
        <f t="shared" si="127"/>
        <v/>
      </c>
      <c r="BW46" s="127" t="str">
        <f t="shared" si="127"/>
        <v/>
      </c>
      <c r="BX46" s="127" t="str">
        <f t="shared" si="127"/>
        <v/>
      </c>
      <c r="BY46" s="127" t="str">
        <f t="shared" si="127"/>
        <v/>
      </c>
      <c r="BZ46" s="127" t="str">
        <f t="shared" si="127"/>
        <v/>
      </c>
      <c r="CA46" s="127" t="str">
        <f t="shared" si="127"/>
        <v/>
      </c>
      <c r="CB46" s="127" t="str">
        <f t="shared" si="127"/>
        <v/>
      </c>
      <c r="CC46" s="127" t="str">
        <f t="shared" si="127"/>
        <v/>
      </c>
      <c r="CD46" s="127" t="str">
        <f t="shared" si="127"/>
        <v/>
      </c>
      <c r="CE46" s="127" t="str">
        <f t="shared" si="127"/>
        <v/>
      </c>
      <c r="CF46" s="127" t="str">
        <f t="shared" si="127"/>
        <v/>
      </c>
      <c r="CG46" s="127" t="str">
        <f t="shared" si="127"/>
        <v/>
      </c>
      <c r="CH46" s="127" t="str">
        <f t="shared" si="127"/>
        <v/>
      </c>
      <c r="CI46" s="127" t="str">
        <f t="shared" si="127"/>
        <v/>
      </c>
      <c r="CJ46" s="127" t="str">
        <f t="shared" si="127"/>
        <v/>
      </c>
      <c r="CK46" s="127" t="str">
        <f t="shared" si="127"/>
        <v/>
      </c>
      <c r="CL46" s="127" t="str">
        <f t="shared" si="127"/>
        <v/>
      </c>
      <c r="CM46" s="127" t="str">
        <f t="shared" si="127"/>
        <v/>
      </c>
      <c r="CN46" s="127" t="str">
        <f t="shared" si="127"/>
        <v/>
      </c>
      <c r="CO46" s="127" t="str">
        <f t="shared" si="127"/>
        <v/>
      </c>
      <c r="CP46" s="127" t="str">
        <f t="shared" si="127"/>
        <v/>
      </c>
      <c r="CQ46" s="127" t="str">
        <f t="shared" si="127"/>
        <v/>
      </c>
      <c r="CR46" s="127" t="str">
        <f t="shared" si="127"/>
        <v/>
      </c>
      <c r="CS46" s="127" t="str">
        <f t="shared" si="127"/>
        <v/>
      </c>
      <c r="CT46" s="127" t="str">
        <f t="shared" si="127"/>
        <v/>
      </c>
      <c r="CU46" s="127" t="str">
        <f t="shared" si="127"/>
        <v/>
      </c>
      <c r="CV46" s="127" t="str">
        <f t="shared" si="127"/>
        <v/>
      </c>
      <c r="CW46" s="127" t="str">
        <f t="shared" si="127"/>
        <v/>
      </c>
      <c r="CX46" s="127" t="str">
        <f t="shared" si="127"/>
        <v/>
      </c>
      <c r="CY46" s="127" t="str">
        <f t="shared" si="127"/>
        <v/>
      </c>
      <c r="CZ46" s="127" t="str">
        <f t="shared" si="127"/>
        <v/>
      </c>
      <c r="DA46" s="127" t="str">
        <f t="shared" si="127"/>
        <v/>
      </c>
      <c r="DB46" s="127" t="str">
        <f t="shared" si="127"/>
        <v/>
      </c>
      <c r="DC46" s="127" t="str">
        <f t="shared" si="127"/>
        <v/>
      </c>
      <c r="DD46" s="127" t="str">
        <f t="shared" si="127"/>
        <v/>
      </c>
      <c r="DE46" s="127" t="str">
        <f t="shared" si="127"/>
        <v/>
      </c>
      <c r="DF46" s="127" t="str">
        <f t="shared" si="127"/>
        <v/>
      </c>
      <c r="DG46" s="127" t="str">
        <f t="shared" si="127"/>
        <v/>
      </c>
      <c r="DH46" s="127" t="str">
        <f t="shared" si="127"/>
        <v/>
      </c>
      <c r="DI46" s="127" t="str">
        <f t="shared" si="127"/>
        <v/>
      </c>
      <c r="DJ46" s="127" t="str">
        <f t="shared" si="127"/>
        <v/>
      </c>
      <c r="DK46" s="127" t="str">
        <f t="shared" si="127"/>
        <v/>
      </c>
      <c r="DL46" s="127" t="str">
        <f t="shared" si="127"/>
        <v/>
      </c>
      <c r="DM46" s="127" t="str">
        <f t="shared" si="127"/>
        <v/>
      </c>
      <c r="DN46" s="127" t="str">
        <f t="shared" si="127"/>
        <v/>
      </c>
      <c r="DO46" s="127" t="str">
        <f t="shared" si="127"/>
        <v/>
      </c>
      <c r="DP46" s="127" t="str">
        <f t="shared" si="127"/>
        <v/>
      </c>
      <c r="DQ46" s="127" t="str">
        <f t="shared" si="127"/>
        <v/>
      </c>
      <c r="DR46" s="127" t="str">
        <f t="shared" si="127"/>
        <v/>
      </c>
      <c r="DS46" s="127" t="str">
        <f t="shared" si="127"/>
        <v/>
      </c>
      <c r="DT46" s="127" t="str">
        <f t="shared" si="127"/>
        <v/>
      </c>
      <c r="DU46" s="127" t="str">
        <f t="shared" si="127"/>
        <v/>
      </c>
      <c r="DV46" s="127" t="str">
        <f t="shared" si="127"/>
        <v/>
      </c>
      <c r="DW46" s="127" t="str">
        <f t="shared" si="127"/>
        <v/>
      </c>
      <c r="DX46" s="127" t="str">
        <f t="shared" si="127"/>
        <v/>
      </c>
      <c r="DY46" s="127" t="str">
        <f t="shared" si="127"/>
        <v/>
      </c>
      <c r="DZ46" s="127" t="str">
        <f t="shared" si="127"/>
        <v/>
      </c>
      <c r="EA46" s="127" t="str">
        <f t="shared" si="127"/>
        <v/>
      </c>
      <c r="EB46" s="127" t="str">
        <f t="shared" si="127"/>
        <v/>
      </c>
      <c r="EC46" s="127" t="str">
        <f t="shared" si="127"/>
        <v/>
      </c>
      <c r="ED46" s="127" t="str">
        <f t="shared" si="127"/>
        <v/>
      </c>
      <c r="EE46" s="127" t="str">
        <f t="shared" ref="EE46:EO46" si="128">IFERROR(EE45/EE44, "")</f>
        <v/>
      </c>
      <c r="EF46" s="127" t="str">
        <f t="shared" si="128"/>
        <v/>
      </c>
      <c r="EG46" s="127" t="str">
        <f t="shared" si="128"/>
        <v/>
      </c>
      <c r="EH46" s="127" t="str">
        <f t="shared" si="128"/>
        <v/>
      </c>
      <c r="EI46" s="127" t="str">
        <f t="shared" si="128"/>
        <v/>
      </c>
      <c r="EJ46" s="127" t="str">
        <f t="shared" si="128"/>
        <v/>
      </c>
      <c r="EK46" s="127" t="str">
        <f t="shared" si="128"/>
        <v/>
      </c>
      <c r="EL46" s="127" t="str">
        <f t="shared" si="128"/>
        <v/>
      </c>
      <c r="EM46" s="127" t="str">
        <f t="shared" si="128"/>
        <v/>
      </c>
      <c r="EN46" s="127" t="str">
        <f t="shared" si="128"/>
        <v/>
      </c>
      <c r="EO46" s="128" t="str">
        <f t="shared" si="128"/>
        <v/>
      </c>
    </row>
    <row r="47" spans="2:145" x14ac:dyDescent="0.25">
      <c r="B47" s="208"/>
      <c r="C47" s="177"/>
      <c r="D47" s="200" t="s">
        <v>84</v>
      </c>
      <c r="E47" s="218" t="s">
        <v>40</v>
      </c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6"/>
      <c r="AA47" s="216"/>
      <c r="AB47" s="216"/>
      <c r="AC47" s="216"/>
      <c r="AD47" s="216"/>
      <c r="AE47" s="216"/>
      <c r="AF47" s="216"/>
      <c r="AG47" s="216"/>
      <c r="AH47" s="216"/>
      <c r="AI47" s="216"/>
      <c r="AJ47" s="216"/>
      <c r="AK47" s="216"/>
      <c r="AL47" s="216"/>
      <c r="AM47" s="216"/>
      <c r="AN47" s="216"/>
      <c r="AO47" s="216"/>
      <c r="AP47" s="216"/>
      <c r="AQ47" s="216"/>
      <c r="AR47" s="216"/>
      <c r="AS47" s="216"/>
      <c r="AT47" s="216"/>
      <c r="AU47" s="216"/>
      <c r="AV47" s="216"/>
      <c r="AW47" s="216"/>
      <c r="AX47" s="216"/>
      <c r="AY47" s="216"/>
      <c r="AZ47" s="216"/>
      <c r="BA47" s="216"/>
      <c r="BB47" s="216"/>
      <c r="BC47" s="216"/>
      <c r="BD47" s="216"/>
      <c r="BE47" s="216"/>
      <c r="BF47" s="216"/>
      <c r="BG47" s="216"/>
      <c r="BH47" s="216"/>
      <c r="BI47" s="216"/>
      <c r="BJ47" s="216"/>
      <c r="BK47" s="216"/>
      <c r="BL47" s="216"/>
      <c r="BM47" s="216"/>
      <c r="BN47" s="216"/>
      <c r="BO47" s="216"/>
      <c r="BP47" s="216"/>
      <c r="BQ47" s="216"/>
      <c r="BR47" s="216"/>
      <c r="BS47" s="216"/>
      <c r="BT47" s="216"/>
      <c r="BU47" s="216"/>
      <c r="BV47" s="216"/>
      <c r="BW47" s="216"/>
      <c r="BX47" s="216"/>
      <c r="BY47" s="216"/>
      <c r="BZ47" s="216"/>
      <c r="CA47" s="216"/>
      <c r="CB47" s="216"/>
      <c r="CC47" s="216"/>
      <c r="CD47" s="216"/>
      <c r="CE47" s="216"/>
      <c r="CF47" s="216"/>
      <c r="CG47" s="216"/>
      <c r="CH47" s="216"/>
      <c r="CI47" s="216"/>
      <c r="CJ47" s="216"/>
      <c r="CK47" s="216"/>
      <c r="CL47" s="216"/>
      <c r="CM47" s="216"/>
      <c r="CN47" s="216"/>
      <c r="CO47" s="216"/>
      <c r="CP47" s="216"/>
      <c r="CQ47" s="216"/>
      <c r="CR47" s="216"/>
      <c r="CS47" s="216"/>
      <c r="CT47" s="216"/>
      <c r="CU47" s="216"/>
      <c r="CV47" s="216"/>
      <c r="CW47" s="216"/>
      <c r="CX47" s="216"/>
      <c r="CY47" s="216"/>
      <c r="CZ47" s="216"/>
      <c r="DA47" s="216"/>
      <c r="DB47" s="216"/>
      <c r="DC47" s="216"/>
      <c r="DD47" s="216"/>
      <c r="DE47" s="216"/>
      <c r="DF47" s="216"/>
      <c r="DG47" s="216"/>
      <c r="DH47" s="216"/>
      <c r="DI47" s="216"/>
      <c r="DJ47" s="216"/>
      <c r="DK47" s="216"/>
      <c r="DL47" s="216"/>
      <c r="DM47" s="216"/>
      <c r="DN47" s="216"/>
      <c r="DO47" s="216"/>
      <c r="DP47" s="216"/>
      <c r="DQ47" s="216"/>
      <c r="DR47" s="216"/>
      <c r="DS47" s="216"/>
      <c r="DT47" s="216"/>
      <c r="DU47" s="216"/>
      <c r="DV47" s="216"/>
      <c r="DW47" s="216"/>
      <c r="DX47" s="216"/>
      <c r="DY47" s="216"/>
      <c r="DZ47" s="216"/>
      <c r="EA47" s="216"/>
      <c r="EB47" s="216"/>
      <c r="EC47" s="216"/>
      <c r="ED47" s="216"/>
      <c r="EE47" s="216"/>
      <c r="EF47" s="216"/>
      <c r="EG47" s="216"/>
      <c r="EH47" s="216"/>
      <c r="EI47" s="216"/>
      <c r="EJ47" s="216"/>
      <c r="EK47" s="216"/>
      <c r="EL47" s="216"/>
      <c r="EM47" s="216"/>
      <c r="EN47" s="216"/>
      <c r="EO47" s="217"/>
    </row>
    <row r="48" spans="2:145" x14ac:dyDescent="0.25">
      <c r="B48" s="208"/>
      <c r="C48" s="177"/>
      <c r="D48" s="200"/>
      <c r="E48" s="129" t="s">
        <v>88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24"/>
    </row>
    <row r="49" spans="2:145" x14ac:dyDescent="0.25">
      <c r="B49" s="208"/>
      <c r="C49" s="177"/>
      <c r="D49" s="200"/>
      <c r="E49" s="129" t="s">
        <v>89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24"/>
    </row>
    <row r="50" spans="2:145" x14ac:dyDescent="0.25">
      <c r="B50" s="208"/>
      <c r="C50" s="177"/>
      <c r="D50" s="200"/>
      <c r="E50" s="129" t="s">
        <v>93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24"/>
    </row>
    <row r="51" spans="2:145" x14ac:dyDescent="0.25">
      <c r="B51" s="208"/>
      <c r="C51" s="177"/>
      <c r="D51" s="200"/>
      <c r="E51" s="129" t="s">
        <v>94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24"/>
    </row>
    <row r="52" spans="2:145" x14ac:dyDescent="0.25">
      <c r="B52" s="208"/>
      <c r="C52" s="177"/>
      <c r="D52" s="200"/>
      <c r="E52" s="129" t="s">
        <v>90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24"/>
    </row>
    <row r="53" spans="2:145" x14ac:dyDescent="0.25">
      <c r="B53" s="208"/>
      <c r="C53" s="177"/>
      <c r="D53" s="200"/>
      <c r="E53" s="129" t="s">
        <v>91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24"/>
    </row>
    <row r="54" spans="2:145" ht="15.75" thickBot="1" x14ac:dyDescent="0.3">
      <c r="B54" s="209"/>
      <c r="C54" s="214"/>
      <c r="D54" s="204"/>
      <c r="E54" s="130" t="s">
        <v>92</v>
      </c>
      <c r="F54" s="125" t="str">
        <f>IFERROR(F53/F52, "")</f>
        <v/>
      </c>
      <c r="G54" s="125" t="str">
        <f t="shared" ref="G54:BR54" si="129">IFERROR(G53/G52, "")</f>
        <v/>
      </c>
      <c r="H54" s="125" t="str">
        <f t="shared" si="129"/>
        <v/>
      </c>
      <c r="I54" s="125" t="str">
        <f t="shared" si="129"/>
        <v/>
      </c>
      <c r="J54" s="125" t="str">
        <f t="shared" si="129"/>
        <v/>
      </c>
      <c r="K54" s="125" t="str">
        <f t="shared" si="129"/>
        <v/>
      </c>
      <c r="L54" s="125" t="str">
        <f t="shared" si="129"/>
        <v/>
      </c>
      <c r="M54" s="125" t="str">
        <f t="shared" si="129"/>
        <v/>
      </c>
      <c r="N54" s="125" t="str">
        <f t="shared" si="129"/>
        <v/>
      </c>
      <c r="O54" s="125" t="str">
        <f t="shared" si="129"/>
        <v/>
      </c>
      <c r="P54" s="125" t="str">
        <f t="shared" si="129"/>
        <v/>
      </c>
      <c r="Q54" s="125" t="str">
        <f t="shared" si="129"/>
        <v/>
      </c>
      <c r="R54" s="125" t="str">
        <f t="shared" si="129"/>
        <v/>
      </c>
      <c r="S54" s="125" t="str">
        <f t="shared" si="129"/>
        <v/>
      </c>
      <c r="T54" s="125" t="str">
        <f t="shared" si="129"/>
        <v/>
      </c>
      <c r="U54" s="125" t="str">
        <f t="shared" si="129"/>
        <v/>
      </c>
      <c r="V54" s="125" t="str">
        <f t="shared" si="129"/>
        <v/>
      </c>
      <c r="W54" s="125" t="str">
        <f t="shared" si="129"/>
        <v/>
      </c>
      <c r="X54" s="125" t="str">
        <f t="shared" si="129"/>
        <v/>
      </c>
      <c r="Y54" s="125" t="str">
        <f t="shared" si="129"/>
        <v/>
      </c>
      <c r="Z54" s="125" t="str">
        <f t="shared" si="129"/>
        <v/>
      </c>
      <c r="AA54" s="125" t="str">
        <f t="shared" si="129"/>
        <v/>
      </c>
      <c r="AB54" s="125" t="str">
        <f t="shared" si="129"/>
        <v/>
      </c>
      <c r="AC54" s="125" t="str">
        <f t="shared" si="129"/>
        <v/>
      </c>
      <c r="AD54" s="125" t="str">
        <f t="shared" si="129"/>
        <v/>
      </c>
      <c r="AE54" s="125" t="str">
        <f t="shared" si="129"/>
        <v/>
      </c>
      <c r="AF54" s="125" t="str">
        <f t="shared" si="129"/>
        <v/>
      </c>
      <c r="AG54" s="125" t="str">
        <f t="shared" si="129"/>
        <v/>
      </c>
      <c r="AH54" s="125" t="str">
        <f t="shared" si="129"/>
        <v/>
      </c>
      <c r="AI54" s="125" t="str">
        <f t="shared" si="129"/>
        <v/>
      </c>
      <c r="AJ54" s="125" t="str">
        <f t="shared" si="129"/>
        <v/>
      </c>
      <c r="AK54" s="125" t="str">
        <f t="shared" si="129"/>
        <v/>
      </c>
      <c r="AL54" s="125" t="str">
        <f t="shared" si="129"/>
        <v/>
      </c>
      <c r="AM54" s="125" t="str">
        <f t="shared" si="129"/>
        <v/>
      </c>
      <c r="AN54" s="125" t="str">
        <f t="shared" si="129"/>
        <v/>
      </c>
      <c r="AO54" s="125" t="str">
        <f t="shared" si="129"/>
        <v/>
      </c>
      <c r="AP54" s="125" t="str">
        <f t="shared" si="129"/>
        <v/>
      </c>
      <c r="AQ54" s="125" t="str">
        <f t="shared" si="129"/>
        <v/>
      </c>
      <c r="AR54" s="125" t="str">
        <f t="shared" si="129"/>
        <v/>
      </c>
      <c r="AS54" s="125" t="str">
        <f t="shared" si="129"/>
        <v/>
      </c>
      <c r="AT54" s="125" t="str">
        <f t="shared" si="129"/>
        <v/>
      </c>
      <c r="AU54" s="125" t="str">
        <f t="shared" si="129"/>
        <v/>
      </c>
      <c r="AV54" s="125" t="str">
        <f t="shared" si="129"/>
        <v/>
      </c>
      <c r="AW54" s="125" t="str">
        <f t="shared" si="129"/>
        <v/>
      </c>
      <c r="AX54" s="125" t="str">
        <f t="shared" si="129"/>
        <v/>
      </c>
      <c r="AY54" s="125" t="str">
        <f t="shared" si="129"/>
        <v/>
      </c>
      <c r="AZ54" s="125" t="str">
        <f t="shared" si="129"/>
        <v/>
      </c>
      <c r="BA54" s="125" t="str">
        <f t="shared" si="129"/>
        <v/>
      </c>
      <c r="BB54" s="125" t="str">
        <f t="shared" si="129"/>
        <v/>
      </c>
      <c r="BC54" s="125" t="str">
        <f t="shared" si="129"/>
        <v/>
      </c>
      <c r="BD54" s="125" t="str">
        <f t="shared" si="129"/>
        <v/>
      </c>
      <c r="BE54" s="125" t="str">
        <f t="shared" si="129"/>
        <v/>
      </c>
      <c r="BF54" s="125" t="str">
        <f t="shared" si="129"/>
        <v/>
      </c>
      <c r="BG54" s="125" t="str">
        <f t="shared" si="129"/>
        <v/>
      </c>
      <c r="BH54" s="125" t="str">
        <f t="shared" si="129"/>
        <v/>
      </c>
      <c r="BI54" s="125" t="str">
        <f t="shared" si="129"/>
        <v/>
      </c>
      <c r="BJ54" s="125" t="str">
        <f t="shared" si="129"/>
        <v/>
      </c>
      <c r="BK54" s="125" t="str">
        <f t="shared" si="129"/>
        <v/>
      </c>
      <c r="BL54" s="125" t="str">
        <f t="shared" si="129"/>
        <v/>
      </c>
      <c r="BM54" s="125" t="str">
        <f t="shared" si="129"/>
        <v/>
      </c>
      <c r="BN54" s="125" t="str">
        <f t="shared" si="129"/>
        <v/>
      </c>
      <c r="BO54" s="125" t="str">
        <f t="shared" si="129"/>
        <v/>
      </c>
      <c r="BP54" s="125" t="str">
        <f t="shared" si="129"/>
        <v/>
      </c>
      <c r="BQ54" s="125" t="str">
        <f t="shared" si="129"/>
        <v/>
      </c>
      <c r="BR54" s="125" t="str">
        <f t="shared" si="129"/>
        <v/>
      </c>
      <c r="BS54" s="125" t="str">
        <f t="shared" ref="BS54:ED54" si="130">IFERROR(BS53/BS52, "")</f>
        <v/>
      </c>
      <c r="BT54" s="125" t="str">
        <f t="shared" si="130"/>
        <v/>
      </c>
      <c r="BU54" s="125" t="str">
        <f t="shared" si="130"/>
        <v/>
      </c>
      <c r="BV54" s="125" t="str">
        <f t="shared" si="130"/>
        <v/>
      </c>
      <c r="BW54" s="125" t="str">
        <f t="shared" si="130"/>
        <v/>
      </c>
      <c r="BX54" s="125" t="str">
        <f t="shared" si="130"/>
        <v/>
      </c>
      <c r="BY54" s="125" t="str">
        <f t="shared" si="130"/>
        <v/>
      </c>
      <c r="BZ54" s="125" t="str">
        <f t="shared" si="130"/>
        <v/>
      </c>
      <c r="CA54" s="125" t="str">
        <f t="shared" si="130"/>
        <v/>
      </c>
      <c r="CB54" s="125" t="str">
        <f t="shared" si="130"/>
        <v/>
      </c>
      <c r="CC54" s="125" t="str">
        <f t="shared" si="130"/>
        <v/>
      </c>
      <c r="CD54" s="125" t="str">
        <f t="shared" si="130"/>
        <v/>
      </c>
      <c r="CE54" s="125" t="str">
        <f t="shared" si="130"/>
        <v/>
      </c>
      <c r="CF54" s="125" t="str">
        <f t="shared" si="130"/>
        <v/>
      </c>
      <c r="CG54" s="125" t="str">
        <f t="shared" si="130"/>
        <v/>
      </c>
      <c r="CH54" s="125" t="str">
        <f t="shared" si="130"/>
        <v/>
      </c>
      <c r="CI54" s="125" t="str">
        <f t="shared" si="130"/>
        <v/>
      </c>
      <c r="CJ54" s="125" t="str">
        <f t="shared" si="130"/>
        <v/>
      </c>
      <c r="CK54" s="125" t="str">
        <f t="shared" si="130"/>
        <v/>
      </c>
      <c r="CL54" s="125" t="str">
        <f t="shared" si="130"/>
        <v/>
      </c>
      <c r="CM54" s="125" t="str">
        <f t="shared" si="130"/>
        <v/>
      </c>
      <c r="CN54" s="125" t="str">
        <f t="shared" si="130"/>
        <v/>
      </c>
      <c r="CO54" s="125" t="str">
        <f t="shared" si="130"/>
        <v/>
      </c>
      <c r="CP54" s="125" t="str">
        <f t="shared" si="130"/>
        <v/>
      </c>
      <c r="CQ54" s="125" t="str">
        <f t="shared" si="130"/>
        <v/>
      </c>
      <c r="CR54" s="125" t="str">
        <f t="shared" si="130"/>
        <v/>
      </c>
      <c r="CS54" s="125" t="str">
        <f t="shared" si="130"/>
        <v/>
      </c>
      <c r="CT54" s="125" t="str">
        <f t="shared" si="130"/>
        <v/>
      </c>
      <c r="CU54" s="125" t="str">
        <f t="shared" si="130"/>
        <v/>
      </c>
      <c r="CV54" s="125" t="str">
        <f t="shared" si="130"/>
        <v/>
      </c>
      <c r="CW54" s="125" t="str">
        <f t="shared" si="130"/>
        <v/>
      </c>
      <c r="CX54" s="125" t="str">
        <f t="shared" si="130"/>
        <v/>
      </c>
      <c r="CY54" s="125" t="str">
        <f t="shared" si="130"/>
        <v/>
      </c>
      <c r="CZ54" s="125" t="str">
        <f t="shared" si="130"/>
        <v/>
      </c>
      <c r="DA54" s="125" t="str">
        <f t="shared" si="130"/>
        <v/>
      </c>
      <c r="DB54" s="125" t="str">
        <f t="shared" si="130"/>
        <v/>
      </c>
      <c r="DC54" s="125" t="str">
        <f t="shared" si="130"/>
        <v/>
      </c>
      <c r="DD54" s="125" t="str">
        <f t="shared" si="130"/>
        <v/>
      </c>
      <c r="DE54" s="125" t="str">
        <f t="shared" si="130"/>
        <v/>
      </c>
      <c r="DF54" s="125" t="str">
        <f t="shared" si="130"/>
        <v/>
      </c>
      <c r="DG54" s="125" t="str">
        <f t="shared" si="130"/>
        <v/>
      </c>
      <c r="DH54" s="125" t="str">
        <f t="shared" si="130"/>
        <v/>
      </c>
      <c r="DI54" s="125" t="str">
        <f t="shared" si="130"/>
        <v/>
      </c>
      <c r="DJ54" s="125" t="str">
        <f t="shared" si="130"/>
        <v/>
      </c>
      <c r="DK54" s="125" t="str">
        <f t="shared" si="130"/>
        <v/>
      </c>
      <c r="DL54" s="125" t="str">
        <f t="shared" si="130"/>
        <v/>
      </c>
      <c r="DM54" s="125" t="str">
        <f t="shared" si="130"/>
        <v/>
      </c>
      <c r="DN54" s="125" t="str">
        <f t="shared" si="130"/>
        <v/>
      </c>
      <c r="DO54" s="125" t="str">
        <f t="shared" si="130"/>
        <v/>
      </c>
      <c r="DP54" s="125" t="str">
        <f t="shared" si="130"/>
        <v/>
      </c>
      <c r="DQ54" s="125" t="str">
        <f t="shared" si="130"/>
        <v/>
      </c>
      <c r="DR54" s="125" t="str">
        <f t="shared" si="130"/>
        <v/>
      </c>
      <c r="DS54" s="125" t="str">
        <f t="shared" si="130"/>
        <v/>
      </c>
      <c r="DT54" s="125" t="str">
        <f t="shared" si="130"/>
        <v/>
      </c>
      <c r="DU54" s="125" t="str">
        <f t="shared" si="130"/>
        <v/>
      </c>
      <c r="DV54" s="125" t="str">
        <f t="shared" si="130"/>
        <v/>
      </c>
      <c r="DW54" s="125" t="str">
        <f t="shared" si="130"/>
        <v/>
      </c>
      <c r="DX54" s="125" t="str">
        <f t="shared" si="130"/>
        <v/>
      </c>
      <c r="DY54" s="125" t="str">
        <f t="shared" si="130"/>
        <v/>
      </c>
      <c r="DZ54" s="125" t="str">
        <f t="shared" si="130"/>
        <v/>
      </c>
      <c r="EA54" s="125" t="str">
        <f t="shared" si="130"/>
        <v/>
      </c>
      <c r="EB54" s="125" t="str">
        <f t="shared" si="130"/>
        <v/>
      </c>
      <c r="EC54" s="125" t="str">
        <f t="shared" si="130"/>
        <v/>
      </c>
      <c r="ED54" s="125" t="str">
        <f t="shared" si="130"/>
        <v/>
      </c>
      <c r="EE54" s="125" t="str">
        <f t="shared" ref="EE54:EO54" si="131">IFERROR(EE53/EE52, "")</f>
        <v/>
      </c>
      <c r="EF54" s="125" t="str">
        <f t="shared" si="131"/>
        <v/>
      </c>
      <c r="EG54" s="125" t="str">
        <f t="shared" si="131"/>
        <v/>
      </c>
      <c r="EH54" s="125" t="str">
        <f t="shared" si="131"/>
        <v/>
      </c>
      <c r="EI54" s="125" t="str">
        <f t="shared" si="131"/>
        <v/>
      </c>
      <c r="EJ54" s="125" t="str">
        <f t="shared" si="131"/>
        <v/>
      </c>
      <c r="EK54" s="125" t="str">
        <f t="shared" si="131"/>
        <v/>
      </c>
      <c r="EL54" s="125" t="str">
        <f t="shared" si="131"/>
        <v/>
      </c>
      <c r="EM54" s="125" t="str">
        <f t="shared" si="131"/>
        <v/>
      </c>
      <c r="EN54" s="125" t="str">
        <f t="shared" si="131"/>
        <v/>
      </c>
      <c r="EO54" s="126" t="str">
        <f t="shared" si="131"/>
        <v/>
      </c>
    </row>
    <row r="55" spans="2:145" x14ac:dyDescent="0.25">
      <c r="B55" s="211"/>
      <c r="C55" s="177" t="s">
        <v>105</v>
      </c>
      <c r="D55" s="200" t="s">
        <v>220</v>
      </c>
      <c r="E55" s="218" t="s">
        <v>40</v>
      </c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6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6"/>
      <c r="AX55" s="216"/>
      <c r="AY55" s="216"/>
      <c r="AZ55" s="216"/>
      <c r="BA55" s="216"/>
      <c r="BB55" s="216"/>
      <c r="BC55" s="216"/>
      <c r="BD55" s="216"/>
      <c r="BE55" s="216"/>
      <c r="BF55" s="216"/>
      <c r="BG55" s="216"/>
      <c r="BH55" s="216"/>
      <c r="BI55" s="216"/>
      <c r="BJ55" s="216"/>
      <c r="BK55" s="216"/>
      <c r="BL55" s="216"/>
      <c r="BM55" s="216"/>
      <c r="BN55" s="216"/>
      <c r="BO55" s="216"/>
      <c r="BP55" s="216"/>
      <c r="BQ55" s="216"/>
      <c r="BR55" s="216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6"/>
      <c r="CS55" s="216"/>
      <c r="CT55" s="216"/>
      <c r="CU55" s="216"/>
      <c r="CV55" s="216"/>
      <c r="CW55" s="216"/>
      <c r="CX55" s="216"/>
      <c r="CY55" s="216"/>
      <c r="CZ55" s="216"/>
      <c r="DA55" s="216"/>
      <c r="DB55" s="216"/>
      <c r="DC55" s="216"/>
      <c r="DD55" s="216"/>
      <c r="DE55" s="216"/>
      <c r="DF55" s="216"/>
      <c r="DG55" s="216"/>
      <c r="DH55" s="216"/>
      <c r="DI55" s="216"/>
      <c r="DJ55" s="216"/>
      <c r="DK55" s="216"/>
      <c r="DL55" s="216"/>
      <c r="DM55" s="216"/>
      <c r="DN55" s="216"/>
      <c r="DO55" s="216"/>
      <c r="DP55" s="216"/>
      <c r="DQ55" s="216"/>
      <c r="DR55" s="216"/>
      <c r="DS55" s="216"/>
      <c r="DT55" s="216"/>
      <c r="DU55" s="216"/>
      <c r="DV55" s="216"/>
      <c r="DW55" s="216"/>
      <c r="DX55" s="216"/>
      <c r="DY55" s="216"/>
      <c r="DZ55" s="216"/>
      <c r="EA55" s="216"/>
      <c r="EB55" s="216"/>
      <c r="EC55" s="216"/>
      <c r="ED55" s="216"/>
      <c r="EE55" s="216"/>
      <c r="EF55" s="216"/>
      <c r="EG55" s="216"/>
      <c r="EH55" s="216"/>
      <c r="EI55" s="216"/>
      <c r="EJ55" s="216"/>
      <c r="EK55" s="216"/>
      <c r="EL55" s="216"/>
      <c r="EM55" s="216"/>
      <c r="EN55" s="216"/>
      <c r="EO55" s="217"/>
    </row>
    <row r="56" spans="2:145" x14ac:dyDescent="0.25">
      <c r="B56" s="211"/>
      <c r="C56" s="177"/>
      <c r="D56" s="200"/>
      <c r="E56" s="129" t="s">
        <v>88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24"/>
    </row>
    <row r="57" spans="2:145" x14ac:dyDescent="0.25">
      <c r="B57" s="211"/>
      <c r="C57" s="177"/>
      <c r="D57" s="200"/>
      <c r="E57" s="129" t="s">
        <v>89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24"/>
    </row>
    <row r="58" spans="2:145" x14ac:dyDescent="0.25">
      <c r="B58" s="211"/>
      <c r="C58" s="177"/>
      <c r="D58" s="200"/>
      <c r="E58" s="129" t="s">
        <v>93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24"/>
    </row>
    <row r="59" spans="2:145" x14ac:dyDescent="0.25">
      <c r="B59" s="211"/>
      <c r="C59" s="177"/>
      <c r="D59" s="200"/>
      <c r="E59" s="129" t="s">
        <v>94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24"/>
    </row>
    <row r="60" spans="2:145" x14ac:dyDescent="0.25">
      <c r="B60" s="211"/>
      <c r="C60" s="177"/>
      <c r="D60" s="200"/>
      <c r="E60" s="129" t="s">
        <v>90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24"/>
    </row>
    <row r="61" spans="2:145" x14ac:dyDescent="0.25">
      <c r="B61" s="211"/>
      <c r="C61" s="177"/>
      <c r="D61" s="200"/>
      <c r="E61" s="129" t="s">
        <v>91</v>
      </c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24"/>
    </row>
    <row r="62" spans="2:145" x14ac:dyDescent="0.25">
      <c r="B62" s="211"/>
      <c r="C62" s="177"/>
      <c r="D62" s="202"/>
      <c r="E62" s="131" t="s">
        <v>92</v>
      </c>
      <c r="F62" s="127" t="str">
        <f>IFERROR(F61/F60, "")</f>
        <v/>
      </c>
      <c r="G62" s="127" t="str">
        <f t="shared" ref="G62:BR62" si="132">IFERROR(G61/G60, "")</f>
        <v/>
      </c>
      <c r="H62" s="127" t="str">
        <f t="shared" si="132"/>
        <v/>
      </c>
      <c r="I62" s="127" t="str">
        <f t="shared" si="132"/>
        <v/>
      </c>
      <c r="J62" s="127" t="str">
        <f t="shared" si="132"/>
        <v/>
      </c>
      <c r="K62" s="127" t="str">
        <f t="shared" si="132"/>
        <v/>
      </c>
      <c r="L62" s="127" t="str">
        <f t="shared" si="132"/>
        <v/>
      </c>
      <c r="M62" s="127" t="str">
        <f t="shared" si="132"/>
        <v/>
      </c>
      <c r="N62" s="127" t="str">
        <f t="shared" si="132"/>
        <v/>
      </c>
      <c r="O62" s="127" t="str">
        <f t="shared" si="132"/>
        <v/>
      </c>
      <c r="P62" s="127" t="str">
        <f t="shared" si="132"/>
        <v/>
      </c>
      <c r="Q62" s="127" t="str">
        <f t="shared" si="132"/>
        <v/>
      </c>
      <c r="R62" s="127" t="str">
        <f t="shared" si="132"/>
        <v/>
      </c>
      <c r="S62" s="127" t="str">
        <f t="shared" si="132"/>
        <v/>
      </c>
      <c r="T62" s="127" t="str">
        <f t="shared" si="132"/>
        <v/>
      </c>
      <c r="U62" s="127" t="str">
        <f t="shared" si="132"/>
        <v/>
      </c>
      <c r="V62" s="127" t="str">
        <f t="shared" si="132"/>
        <v/>
      </c>
      <c r="W62" s="127" t="str">
        <f t="shared" si="132"/>
        <v/>
      </c>
      <c r="X62" s="127" t="str">
        <f t="shared" si="132"/>
        <v/>
      </c>
      <c r="Y62" s="127" t="str">
        <f t="shared" si="132"/>
        <v/>
      </c>
      <c r="Z62" s="127" t="str">
        <f t="shared" si="132"/>
        <v/>
      </c>
      <c r="AA62" s="127" t="str">
        <f t="shared" si="132"/>
        <v/>
      </c>
      <c r="AB62" s="127" t="str">
        <f t="shared" si="132"/>
        <v/>
      </c>
      <c r="AC62" s="127" t="str">
        <f t="shared" si="132"/>
        <v/>
      </c>
      <c r="AD62" s="127" t="str">
        <f t="shared" si="132"/>
        <v/>
      </c>
      <c r="AE62" s="127" t="str">
        <f t="shared" si="132"/>
        <v/>
      </c>
      <c r="AF62" s="127" t="str">
        <f t="shared" si="132"/>
        <v/>
      </c>
      <c r="AG62" s="127" t="str">
        <f t="shared" si="132"/>
        <v/>
      </c>
      <c r="AH62" s="127" t="str">
        <f t="shared" si="132"/>
        <v/>
      </c>
      <c r="AI62" s="127" t="str">
        <f t="shared" si="132"/>
        <v/>
      </c>
      <c r="AJ62" s="127" t="str">
        <f t="shared" si="132"/>
        <v/>
      </c>
      <c r="AK62" s="127" t="str">
        <f t="shared" si="132"/>
        <v/>
      </c>
      <c r="AL62" s="127" t="str">
        <f t="shared" si="132"/>
        <v/>
      </c>
      <c r="AM62" s="127" t="str">
        <f t="shared" si="132"/>
        <v/>
      </c>
      <c r="AN62" s="127" t="str">
        <f t="shared" si="132"/>
        <v/>
      </c>
      <c r="AO62" s="127" t="str">
        <f t="shared" si="132"/>
        <v/>
      </c>
      <c r="AP62" s="127" t="str">
        <f t="shared" si="132"/>
        <v/>
      </c>
      <c r="AQ62" s="127" t="str">
        <f t="shared" si="132"/>
        <v/>
      </c>
      <c r="AR62" s="127" t="str">
        <f t="shared" si="132"/>
        <v/>
      </c>
      <c r="AS62" s="127" t="str">
        <f t="shared" si="132"/>
        <v/>
      </c>
      <c r="AT62" s="127" t="str">
        <f t="shared" si="132"/>
        <v/>
      </c>
      <c r="AU62" s="127" t="str">
        <f t="shared" si="132"/>
        <v/>
      </c>
      <c r="AV62" s="127" t="str">
        <f t="shared" si="132"/>
        <v/>
      </c>
      <c r="AW62" s="127" t="str">
        <f t="shared" si="132"/>
        <v/>
      </c>
      <c r="AX62" s="127" t="str">
        <f t="shared" si="132"/>
        <v/>
      </c>
      <c r="AY62" s="127" t="str">
        <f t="shared" si="132"/>
        <v/>
      </c>
      <c r="AZ62" s="127" t="str">
        <f t="shared" si="132"/>
        <v/>
      </c>
      <c r="BA62" s="127" t="str">
        <f t="shared" si="132"/>
        <v/>
      </c>
      <c r="BB62" s="127" t="str">
        <f t="shared" si="132"/>
        <v/>
      </c>
      <c r="BC62" s="127" t="str">
        <f t="shared" si="132"/>
        <v/>
      </c>
      <c r="BD62" s="127" t="str">
        <f t="shared" si="132"/>
        <v/>
      </c>
      <c r="BE62" s="127" t="str">
        <f t="shared" si="132"/>
        <v/>
      </c>
      <c r="BF62" s="127" t="str">
        <f t="shared" si="132"/>
        <v/>
      </c>
      <c r="BG62" s="127" t="str">
        <f t="shared" si="132"/>
        <v/>
      </c>
      <c r="BH62" s="127" t="str">
        <f t="shared" si="132"/>
        <v/>
      </c>
      <c r="BI62" s="127" t="str">
        <f t="shared" si="132"/>
        <v/>
      </c>
      <c r="BJ62" s="127" t="str">
        <f t="shared" si="132"/>
        <v/>
      </c>
      <c r="BK62" s="127" t="str">
        <f t="shared" si="132"/>
        <v/>
      </c>
      <c r="BL62" s="127" t="str">
        <f t="shared" si="132"/>
        <v/>
      </c>
      <c r="BM62" s="127" t="str">
        <f t="shared" si="132"/>
        <v/>
      </c>
      <c r="BN62" s="127" t="str">
        <f t="shared" si="132"/>
        <v/>
      </c>
      <c r="BO62" s="127" t="str">
        <f t="shared" si="132"/>
        <v/>
      </c>
      <c r="BP62" s="127" t="str">
        <f t="shared" si="132"/>
        <v/>
      </c>
      <c r="BQ62" s="127" t="str">
        <f t="shared" si="132"/>
        <v/>
      </c>
      <c r="BR62" s="127" t="str">
        <f t="shared" si="132"/>
        <v/>
      </c>
      <c r="BS62" s="127" t="str">
        <f t="shared" ref="BS62:ED62" si="133">IFERROR(BS61/BS60, "")</f>
        <v/>
      </c>
      <c r="BT62" s="127" t="str">
        <f t="shared" si="133"/>
        <v/>
      </c>
      <c r="BU62" s="127" t="str">
        <f t="shared" si="133"/>
        <v/>
      </c>
      <c r="BV62" s="127" t="str">
        <f t="shared" si="133"/>
        <v/>
      </c>
      <c r="BW62" s="127" t="str">
        <f t="shared" si="133"/>
        <v/>
      </c>
      <c r="BX62" s="127" t="str">
        <f t="shared" si="133"/>
        <v/>
      </c>
      <c r="BY62" s="127" t="str">
        <f t="shared" si="133"/>
        <v/>
      </c>
      <c r="BZ62" s="127" t="str">
        <f t="shared" si="133"/>
        <v/>
      </c>
      <c r="CA62" s="127" t="str">
        <f t="shared" si="133"/>
        <v/>
      </c>
      <c r="CB62" s="127" t="str">
        <f t="shared" si="133"/>
        <v/>
      </c>
      <c r="CC62" s="127" t="str">
        <f t="shared" si="133"/>
        <v/>
      </c>
      <c r="CD62" s="127" t="str">
        <f t="shared" si="133"/>
        <v/>
      </c>
      <c r="CE62" s="127" t="str">
        <f t="shared" si="133"/>
        <v/>
      </c>
      <c r="CF62" s="127" t="str">
        <f t="shared" si="133"/>
        <v/>
      </c>
      <c r="CG62" s="127" t="str">
        <f t="shared" si="133"/>
        <v/>
      </c>
      <c r="CH62" s="127" t="str">
        <f t="shared" si="133"/>
        <v/>
      </c>
      <c r="CI62" s="127" t="str">
        <f t="shared" si="133"/>
        <v/>
      </c>
      <c r="CJ62" s="127" t="str">
        <f t="shared" si="133"/>
        <v/>
      </c>
      <c r="CK62" s="127" t="str">
        <f t="shared" si="133"/>
        <v/>
      </c>
      <c r="CL62" s="127" t="str">
        <f t="shared" si="133"/>
        <v/>
      </c>
      <c r="CM62" s="127" t="str">
        <f t="shared" si="133"/>
        <v/>
      </c>
      <c r="CN62" s="127" t="str">
        <f t="shared" si="133"/>
        <v/>
      </c>
      <c r="CO62" s="127" t="str">
        <f t="shared" si="133"/>
        <v/>
      </c>
      <c r="CP62" s="127" t="str">
        <f t="shared" si="133"/>
        <v/>
      </c>
      <c r="CQ62" s="127" t="str">
        <f t="shared" si="133"/>
        <v/>
      </c>
      <c r="CR62" s="127" t="str">
        <f t="shared" si="133"/>
        <v/>
      </c>
      <c r="CS62" s="127" t="str">
        <f t="shared" si="133"/>
        <v/>
      </c>
      <c r="CT62" s="127" t="str">
        <f t="shared" si="133"/>
        <v/>
      </c>
      <c r="CU62" s="127" t="str">
        <f t="shared" si="133"/>
        <v/>
      </c>
      <c r="CV62" s="127" t="str">
        <f t="shared" si="133"/>
        <v/>
      </c>
      <c r="CW62" s="127" t="str">
        <f t="shared" si="133"/>
        <v/>
      </c>
      <c r="CX62" s="127" t="str">
        <f t="shared" si="133"/>
        <v/>
      </c>
      <c r="CY62" s="127" t="str">
        <f t="shared" si="133"/>
        <v/>
      </c>
      <c r="CZ62" s="127" t="str">
        <f t="shared" si="133"/>
        <v/>
      </c>
      <c r="DA62" s="127" t="str">
        <f t="shared" si="133"/>
        <v/>
      </c>
      <c r="DB62" s="127" t="str">
        <f t="shared" si="133"/>
        <v/>
      </c>
      <c r="DC62" s="127" t="str">
        <f t="shared" si="133"/>
        <v/>
      </c>
      <c r="DD62" s="127" t="str">
        <f t="shared" si="133"/>
        <v/>
      </c>
      <c r="DE62" s="127" t="str">
        <f t="shared" si="133"/>
        <v/>
      </c>
      <c r="DF62" s="127" t="str">
        <f t="shared" si="133"/>
        <v/>
      </c>
      <c r="DG62" s="127" t="str">
        <f t="shared" si="133"/>
        <v/>
      </c>
      <c r="DH62" s="127" t="str">
        <f t="shared" si="133"/>
        <v/>
      </c>
      <c r="DI62" s="127" t="str">
        <f t="shared" si="133"/>
        <v/>
      </c>
      <c r="DJ62" s="127" t="str">
        <f t="shared" si="133"/>
        <v/>
      </c>
      <c r="DK62" s="127" t="str">
        <f t="shared" si="133"/>
        <v/>
      </c>
      <c r="DL62" s="127" t="str">
        <f t="shared" si="133"/>
        <v/>
      </c>
      <c r="DM62" s="127" t="str">
        <f t="shared" si="133"/>
        <v/>
      </c>
      <c r="DN62" s="127" t="str">
        <f t="shared" si="133"/>
        <v/>
      </c>
      <c r="DO62" s="127" t="str">
        <f t="shared" si="133"/>
        <v/>
      </c>
      <c r="DP62" s="127" t="str">
        <f t="shared" si="133"/>
        <v/>
      </c>
      <c r="DQ62" s="127" t="str">
        <f t="shared" si="133"/>
        <v/>
      </c>
      <c r="DR62" s="127" t="str">
        <f t="shared" si="133"/>
        <v/>
      </c>
      <c r="DS62" s="127" t="str">
        <f t="shared" si="133"/>
        <v/>
      </c>
      <c r="DT62" s="127" t="str">
        <f t="shared" si="133"/>
        <v/>
      </c>
      <c r="DU62" s="127" t="str">
        <f t="shared" si="133"/>
        <v/>
      </c>
      <c r="DV62" s="127" t="str">
        <f t="shared" si="133"/>
        <v/>
      </c>
      <c r="DW62" s="127" t="str">
        <f t="shared" si="133"/>
        <v/>
      </c>
      <c r="DX62" s="127" t="str">
        <f t="shared" si="133"/>
        <v/>
      </c>
      <c r="DY62" s="127" t="str">
        <f t="shared" si="133"/>
        <v/>
      </c>
      <c r="DZ62" s="127" t="str">
        <f t="shared" si="133"/>
        <v/>
      </c>
      <c r="EA62" s="127" t="str">
        <f t="shared" si="133"/>
        <v/>
      </c>
      <c r="EB62" s="127" t="str">
        <f t="shared" si="133"/>
        <v/>
      </c>
      <c r="EC62" s="127" t="str">
        <f t="shared" si="133"/>
        <v/>
      </c>
      <c r="ED62" s="127" t="str">
        <f t="shared" si="133"/>
        <v/>
      </c>
      <c r="EE62" s="127" t="str">
        <f t="shared" ref="EE62:EO62" si="134">IFERROR(EE61/EE60, "")</f>
        <v/>
      </c>
      <c r="EF62" s="127" t="str">
        <f t="shared" si="134"/>
        <v/>
      </c>
      <c r="EG62" s="127" t="str">
        <f t="shared" si="134"/>
        <v/>
      </c>
      <c r="EH62" s="127" t="str">
        <f t="shared" si="134"/>
        <v/>
      </c>
      <c r="EI62" s="127" t="str">
        <f t="shared" si="134"/>
        <v/>
      </c>
      <c r="EJ62" s="127" t="str">
        <f t="shared" si="134"/>
        <v/>
      </c>
      <c r="EK62" s="127" t="str">
        <f t="shared" si="134"/>
        <v/>
      </c>
      <c r="EL62" s="127" t="str">
        <f t="shared" si="134"/>
        <v/>
      </c>
      <c r="EM62" s="127" t="str">
        <f t="shared" si="134"/>
        <v/>
      </c>
      <c r="EN62" s="127" t="str">
        <f t="shared" si="134"/>
        <v/>
      </c>
      <c r="EO62" s="128" t="str">
        <f t="shared" si="134"/>
        <v/>
      </c>
    </row>
    <row r="63" spans="2:145" x14ac:dyDescent="0.25">
      <c r="B63" s="211"/>
      <c r="C63" s="177" t="s">
        <v>103</v>
      </c>
      <c r="D63" s="200" t="s">
        <v>221</v>
      </c>
      <c r="E63" s="218" t="s">
        <v>40</v>
      </c>
      <c r="F63" s="216"/>
      <c r="G63" s="216"/>
      <c r="H63" s="216"/>
      <c r="I63" s="216"/>
      <c r="J63" s="216"/>
      <c r="K63" s="216"/>
      <c r="L63" s="216"/>
      <c r="M63" s="216"/>
      <c r="N63" s="216"/>
      <c r="O63" s="216"/>
      <c r="P63" s="216"/>
      <c r="Q63" s="216"/>
      <c r="R63" s="216"/>
      <c r="S63" s="216"/>
      <c r="T63" s="216"/>
      <c r="U63" s="216"/>
      <c r="V63" s="216"/>
      <c r="W63" s="216"/>
      <c r="X63" s="216"/>
      <c r="Y63" s="216"/>
      <c r="Z63" s="216"/>
      <c r="AA63" s="216"/>
      <c r="AB63" s="216"/>
      <c r="AC63" s="216"/>
      <c r="AD63" s="216"/>
      <c r="AE63" s="216"/>
      <c r="AF63" s="216"/>
      <c r="AG63" s="216"/>
      <c r="AH63" s="216"/>
      <c r="AI63" s="216"/>
      <c r="AJ63" s="216"/>
      <c r="AK63" s="216"/>
      <c r="AL63" s="216"/>
      <c r="AM63" s="216"/>
      <c r="AN63" s="216"/>
      <c r="AO63" s="216"/>
      <c r="AP63" s="216"/>
      <c r="AQ63" s="216"/>
      <c r="AR63" s="216"/>
      <c r="AS63" s="216"/>
      <c r="AT63" s="216"/>
      <c r="AU63" s="216"/>
      <c r="AV63" s="216"/>
      <c r="AW63" s="216"/>
      <c r="AX63" s="216"/>
      <c r="AY63" s="216"/>
      <c r="AZ63" s="216"/>
      <c r="BA63" s="216"/>
      <c r="BB63" s="216"/>
      <c r="BC63" s="216"/>
      <c r="BD63" s="216"/>
      <c r="BE63" s="216"/>
      <c r="BF63" s="216"/>
      <c r="BG63" s="216"/>
      <c r="BH63" s="216"/>
      <c r="BI63" s="216"/>
      <c r="BJ63" s="216"/>
      <c r="BK63" s="216"/>
      <c r="BL63" s="216"/>
      <c r="BM63" s="216"/>
      <c r="BN63" s="216"/>
      <c r="BO63" s="216"/>
      <c r="BP63" s="216"/>
      <c r="BQ63" s="216"/>
      <c r="BR63" s="216"/>
      <c r="BS63" s="216"/>
      <c r="BT63" s="216"/>
      <c r="BU63" s="216"/>
      <c r="BV63" s="216"/>
      <c r="BW63" s="216"/>
      <c r="BX63" s="216"/>
      <c r="BY63" s="216"/>
      <c r="BZ63" s="216"/>
      <c r="CA63" s="216"/>
      <c r="CB63" s="216"/>
      <c r="CC63" s="216"/>
      <c r="CD63" s="216"/>
      <c r="CE63" s="216"/>
      <c r="CF63" s="216"/>
      <c r="CG63" s="216"/>
      <c r="CH63" s="216"/>
      <c r="CI63" s="216"/>
      <c r="CJ63" s="216"/>
      <c r="CK63" s="216"/>
      <c r="CL63" s="216"/>
      <c r="CM63" s="216"/>
      <c r="CN63" s="216"/>
      <c r="CO63" s="216"/>
      <c r="CP63" s="216"/>
      <c r="CQ63" s="216"/>
      <c r="CR63" s="216"/>
      <c r="CS63" s="216"/>
      <c r="CT63" s="216"/>
      <c r="CU63" s="216"/>
      <c r="CV63" s="216"/>
      <c r="CW63" s="216"/>
      <c r="CX63" s="216"/>
      <c r="CY63" s="216"/>
      <c r="CZ63" s="216"/>
      <c r="DA63" s="216"/>
      <c r="DB63" s="216"/>
      <c r="DC63" s="216"/>
      <c r="DD63" s="216"/>
      <c r="DE63" s="216"/>
      <c r="DF63" s="216"/>
      <c r="DG63" s="216"/>
      <c r="DH63" s="216"/>
      <c r="DI63" s="216"/>
      <c r="DJ63" s="216"/>
      <c r="DK63" s="216"/>
      <c r="DL63" s="216"/>
      <c r="DM63" s="216"/>
      <c r="DN63" s="216"/>
      <c r="DO63" s="216"/>
      <c r="DP63" s="216"/>
      <c r="DQ63" s="216"/>
      <c r="DR63" s="216"/>
      <c r="DS63" s="216"/>
      <c r="DT63" s="216"/>
      <c r="DU63" s="216"/>
      <c r="DV63" s="216"/>
      <c r="DW63" s="216"/>
      <c r="DX63" s="216"/>
      <c r="DY63" s="216"/>
      <c r="DZ63" s="216"/>
      <c r="EA63" s="216"/>
      <c r="EB63" s="216"/>
      <c r="EC63" s="216"/>
      <c r="ED63" s="216"/>
      <c r="EE63" s="216"/>
      <c r="EF63" s="216"/>
      <c r="EG63" s="216"/>
      <c r="EH63" s="216"/>
      <c r="EI63" s="216"/>
      <c r="EJ63" s="216"/>
      <c r="EK63" s="216"/>
      <c r="EL63" s="216"/>
      <c r="EM63" s="216"/>
      <c r="EN63" s="216"/>
      <c r="EO63" s="217"/>
    </row>
    <row r="64" spans="2:145" x14ac:dyDescent="0.25">
      <c r="B64" s="211"/>
      <c r="C64" s="177"/>
      <c r="D64" s="200"/>
      <c r="E64" s="129" t="s">
        <v>88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24"/>
    </row>
    <row r="65" spans="2:145" x14ac:dyDescent="0.25">
      <c r="B65" s="211"/>
      <c r="C65" s="177"/>
      <c r="D65" s="200"/>
      <c r="E65" s="129" t="s">
        <v>89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24"/>
    </row>
    <row r="66" spans="2:145" x14ac:dyDescent="0.25">
      <c r="B66" s="211" t="s">
        <v>47</v>
      </c>
      <c r="C66" s="177"/>
      <c r="D66" s="200"/>
      <c r="E66" s="129" t="s">
        <v>93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24"/>
    </row>
    <row r="67" spans="2:145" x14ac:dyDescent="0.25">
      <c r="B67" s="211"/>
      <c r="C67" s="177"/>
      <c r="D67" s="200"/>
      <c r="E67" s="129" t="s">
        <v>94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24"/>
    </row>
    <row r="68" spans="2:145" x14ac:dyDescent="0.25">
      <c r="B68" s="211"/>
      <c r="C68" s="177"/>
      <c r="D68" s="200"/>
      <c r="E68" s="129" t="s">
        <v>90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24"/>
    </row>
    <row r="69" spans="2:145" x14ac:dyDescent="0.25">
      <c r="B69" s="211"/>
      <c r="C69" s="177"/>
      <c r="D69" s="200"/>
      <c r="E69" s="129" t="s">
        <v>91</v>
      </c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24"/>
    </row>
    <row r="70" spans="2:145" x14ac:dyDescent="0.25">
      <c r="B70" s="211"/>
      <c r="C70" s="177"/>
      <c r="D70" s="202"/>
      <c r="E70" s="131" t="s">
        <v>92</v>
      </c>
      <c r="F70" s="127" t="str">
        <f>IFERROR(F69/F68, "")</f>
        <v/>
      </c>
      <c r="G70" s="127" t="str">
        <f t="shared" ref="G70:BR70" si="135">IFERROR(G69/G68, "")</f>
        <v/>
      </c>
      <c r="H70" s="127" t="str">
        <f t="shared" si="135"/>
        <v/>
      </c>
      <c r="I70" s="127" t="str">
        <f t="shared" si="135"/>
        <v/>
      </c>
      <c r="J70" s="127" t="str">
        <f t="shared" si="135"/>
        <v/>
      </c>
      <c r="K70" s="127" t="str">
        <f t="shared" si="135"/>
        <v/>
      </c>
      <c r="L70" s="127" t="str">
        <f t="shared" si="135"/>
        <v/>
      </c>
      <c r="M70" s="127" t="str">
        <f t="shared" si="135"/>
        <v/>
      </c>
      <c r="N70" s="127" t="str">
        <f t="shared" si="135"/>
        <v/>
      </c>
      <c r="O70" s="127" t="str">
        <f t="shared" si="135"/>
        <v/>
      </c>
      <c r="P70" s="127" t="str">
        <f t="shared" si="135"/>
        <v/>
      </c>
      <c r="Q70" s="127" t="str">
        <f t="shared" si="135"/>
        <v/>
      </c>
      <c r="R70" s="127" t="str">
        <f t="shared" si="135"/>
        <v/>
      </c>
      <c r="S70" s="127" t="str">
        <f t="shared" si="135"/>
        <v/>
      </c>
      <c r="T70" s="127" t="str">
        <f t="shared" si="135"/>
        <v/>
      </c>
      <c r="U70" s="127" t="str">
        <f t="shared" si="135"/>
        <v/>
      </c>
      <c r="V70" s="127" t="str">
        <f t="shared" si="135"/>
        <v/>
      </c>
      <c r="W70" s="127" t="str">
        <f t="shared" si="135"/>
        <v/>
      </c>
      <c r="X70" s="127" t="str">
        <f t="shared" si="135"/>
        <v/>
      </c>
      <c r="Y70" s="127" t="str">
        <f t="shared" si="135"/>
        <v/>
      </c>
      <c r="Z70" s="127" t="str">
        <f t="shared" si="135"/>
        <v/>
      </c>
      <c r="AA70" s="127" t="str">
        <f t="shared" si="135"/>
        <v/>
      </c>
      <c r="AB70" s="127" t="str">
        <f t="shared" si="135"/>
        <v/>
      </c>
      <c r="AC70" s="127" t="str">
        <f t="shared" si="135"/>
        <v/>
      </c>
      <c r="AD70" s="127" t="str">
        <f t="shared" si="135"/>
        <v/>
      </c>
      <c r="AE70" s="127" t="str">
        <f t="shared" si="135"/>
        <v/>
      </c>
      <c r="AF70" s="127" t="str">
        <f t="shared" si="135"/>
        <v/>
      </c>
      <c r="AG70" s="127" t="str">
        <f t="shared" si="135"/>
        <v/>
      </c>
      <c r="AH70" s="127" t="str">
        <f t="shared" si="135"/>
        <v/>
      </c>
      <c r="AI70" s="127" t="str">
        <f t="shared" si="135"/>
        <v/>
      </c>
      <c r="AJ70" s="127" t="str">
        <f t="shared" si="135"/>
        <v/>
      </c>
      <c r="AK70" s="127" t="str">
        <f t="shared" si="135"/>
        <v/>
      </c>
      <c r="AL70" s="127" t="str">
        <f t="shared" si="135"/>
        <v/>
      </c>
      <c r="AM70" s="127" t="str">
        <f t="shared" si="135"/>
        <v/>
      </c>
      <c r="AN70" s="127" t="str">
        <f t="shared" si="135"/>
        <v/>
      </c>
      <c r="AO70" s="127" t="str">
        <f t="shared" si="135"/>
        <v/>
      </c>
      <c r="AP70" s="127" t="str">
        <f t="shared" si="135"/>
        <v/>
      </c>
      <c r="AQ70" s="127" t="str">
        <f t="shared" si="135"/>
        <v/>
      </c>
      <c r="AR70" s="127" t="str">
        <f t="shared" si="135"/>
        <v/>
      </c>
      <c r="AS70" s="127" t="str">
        <f t="shared" si="135"/>
        <v/>
      </c>
      <c r="AT70" s="127" t="str">
        <f t="shared" si="135"/>
        <v/>
      </c>
      <c r="AU70" s="127" t="str">
        <f t="shared" si="135"/>
        <v/>
      </c>
      <c r="AV70" s="127" t="str">
        <f t="shared" si="135"/>
        <v/>
      </c>
      <c r="AW70" s="127" t="str">
        <f t="shared" si="135"/>
        <v/>
      </c>
      <c r="AX70" s="127" t="str">
        <f t="shared" si="135"/>
        <v/>
      </c>
      <c r="AY70" s="127" t="str">
        <f t="shared" si="135"/>
        <v/>
      </c>
      <c r="AZ70" s="127" t="str">
        <f t="shared" si="135"/>
        <v/>
      </c>
      <c r="BA70" s="127" t="str">
        <f t="shared" si="135"/>
        <v/>
      </c>
      <c r="BB70" s="127" t="str">
        <f t="shared" si="135"/>
        <v/>
      </c>
      <c r="BC70" s="127" t="str">
        <f t="shared" si="135"/>
        <v/>
      </c>
      <c r="BD70" s="127" t="str">
        <f t="shared" si="135"/>
        <v/>
      </c>
      <c r="BE70" s="127" t="str">
        <f t="shared" si="135"/>
        <v/>
      </c>
      <c r="BF70" s="127" t="str">
        <f t="shared" si="135"/>
        <v/>
      </c>
      <c r="BG70" s="127" t="str">
        <f t="shared" si="135"/>
        <v/>
      </c>
      <c r="BH70" s="127" t="str">
        <f t="shared" si="135"/>
        <v/>
      </c>
      <c r="BI70" s="127" t="str">
        <f t="shared" si="135"/>
        <v/>
      </c>
      <c r="BJ70" s="127" t="str">
        <f t="shared" si="135"/>
        <v/>
      </c>
      <c r="BK70" s="127" t="str">
        <f t="shared" si="135"/>
        <v/>
      </c>
      <c r="BL70" s="127" t="str">
        <f t="shared" si="135"/>
        <v/>
      </c>
      <c r="BM70" s="127" t="str">
        <f t="shared" si="135"/>
        <v/>
      </c>
      <c r="BN70" s="127" t="str">
        <f t="shared" si="135"/>
        <v/>
      </c>
      <c r="BO70" s="127" t="str">
        <f t="shared" si="135"/>
        <v/>
      </c>
      <c r="BP70" s="127" t="str">
        <f t="shared" si="135"/>
        <v/>
      </c>
      <c r="BQ70" s="127" t="str">
        <f t="shared" si="135"/>
        <v/>
      </c>
      <c r="BR70" s="127" t="str">
        <f t="shared" si="135"/>
        <v/>
      </c>
      <c r="BS70" s="127" t="str">
        <f t="shared" ref="BS70:ED70" si="136">IFERROR(BS69/BS68, "")</f>
        <v/>
      </c>
      <c r="BT70" s="127" t="str">
        <f t="shared" si="136"/>
        <v/>
      </c>
      <c r="BU70" s="127" t="str">
        <f t="shared" si="136"/>
        <v/>
      </c>
      <c r="BV70" s="127" t="str">
        <f t="shared" si="136"/>
        <v/>
      </c>
      <c r="BW70" s="127" t="str">
        <f t="shared" si="136"/>
        <v/>
      </c>
      <c r="BX70" s="127" t="str">
        <f t="shared" si="136"/>
        <v/>
      </c>
      <c r="BY70" s="127" t="str">
        <f t="shared" si="136"/>
        <v/>
      </c>
      <c r="BZ70" s="127" t="str">
        <f t="shared" si="136"/>
        <v/>
      </c>
      <c r="CA70" s="127" t="str">
        <f t="shared" si="136"/>
        <v/>
      </c>
      <c r="CB70" s="127" t="str">
        <f t="shared" si="136"/>
        <v/>
      </c>
      <c r="CC70" s="127" t="str">
        <f t="shared" si="136"/>
        <v/>
      </c>
      <c r="CD70" s="127" t="str">
        <f t="shared" si="136"/>
        <v/>
      </c>
      <c r="CE70" s="127" t="str">
        <f t="shared" si="136"/>
        <v/>
      </c>
      <c r="CF70" s="127" t="str">
        <f t="shared" si="136"/>
        <v/>
      </c>
      <c r="CG70" s="127" t="str">
        <f t="shared" si="136"/>
        <v/>
      </c>
      <c r="CH70" s="127" t="str">
        <f t="shared" si="136"/>
        <v/>
      </c>
      <c r="CI70" s="127" t="str">
        <f t="shared" si="136"/>
        <v/>
      </c>
      <c r="CJ70" s="127" t="str">
        <f t="shared" si="136"/>
        <v/>
      </c>
      <c r="CK70" s="127" t="str">
        <f t="shared" si="136"/>
        <v/>
      </c>
      <c r="CL70" s="127" t="str">
        <f t="shared" si="136"/>
        <v/>
      </c>
      <c r="CM70" s="127" t="str">
        <f t="shared" si="136"/>
        <v/>
      </c>
      <c r="CN70" s="127" t="str">
        <f t="shared" si="136"/>
        <v/>
      </c>
      <c r="CO70" s="127" t="str">
        <f t="shared" si="136"/>
        <v/>
      </c>
      <c r="CP70" s="127" t="str">
        <f t="shared" si="136"/>
        <v/>
      </c>
      <c r="CQ70" s="127" t="str">
        <f t="shared" si="136"/>
        <v/>
      </c>
      <c r="CR70" s="127" t="str">
        <f t="shared" si="136"/>
        <v/>
      </c>
      <c r="CS70" s="127" t="str">
        <f t="shared" si="136"/>
        <v/>
      </c>
      <c r="CT70" s="127" t="str">
        <f t="shared" si="136"/>
        <v/>
      </c>
      <c r="CU70" s="127" t="str">
        <f t="shared" si="136"/>
        <v/>
      </c>
      <c r="CV70" s="127" t="str">
        <f t="shared" si="136"/>
        <v/>
      </c>
      <c r="CW70" s="127" t="str">
        <f t="shared" si="136"/>
        <v/>
      </c>
      <c r="CX70" s="127" t="str">
        <f t="shared" si="136"/>
        <v/>
      </c>
      <c r="CY70" s="127" t="str">
        <f t="shared" si="136"/>
        <v/>
      </c>
      <c r="CZ70" s="127" t="str">
        <f t="shared" si="136"/>
        <v/>
      </c>
      <c r="DA70" s="127" t="str">
        <f t="shared" si="136"/>
        <v/>
      </c>
      <c r="DB70" s="127" t="str">
        <f t="shared" si="136"/>
        <v/>
      </c>
      <c r="DC70" s="127" t="str">
        <f t="shared" si="136"/>
        <v/>
      </c>
      <c r="DD70" s="127" t="str">
        <f t="shared" si="136"/>
        <v/>
      </c>
      <c r="DE70" s="127" t="str">
        <f t="shared" si="136"/>
        <v/>
      </c>
      <c r="DF70" s="127" t="str">
        <f t="shared" si="136"/>
        <v/>
      </c>
      <c r="DG70" s="127" t="str">
        <f t="shared" si="136"/>
        <v/>
      </c>
      <c r="DH70" s="127" t="str">
        <f t="shared" si="136"/>
        <v/>
      </c>
      <c r="DI70" s="127" t="str">
        <f t="shared" si="136"/>
        <v/>
      </c>
      <c r="DJ70" s="127" t="str">
        <f t="shared" si="136"/>
        <v/>
      </c>
      <c r="DK70" s="127" t="str">
        <f t="shared" si="136"/>
        <v/>
      </c>
      <c r="DL70" s="127" t="str">
        <f t="shared" si="136"/>
        <v/>
      </c>
      <c r="DM70" s="127" t="str">
        <f t="shared" si="136"/>
        <v/>
      </c>
      <c r="DN70" s="127" t="str">
        <f t="shared" si="136"/>
        <v/>
      </c>
      <c r="DO70" s="127" t="str">
        <f t="shared" si="136"/>
        <v/>
      </c>
      <c r="DP70" s="127" t="str">
        <f t="shared" si="136"/>
        <v/>
      </c>
      <c r="DQ70" s="127" t="str">
        <f t="shared" si="136"/>
        <v/>
      </c>
      <c r="DR70" s="127" t="str">
        <f t="shared" si="136"/>
        <v/>
      </c>
      <c r="DS70" s="127" t="str">
        <f t="shared" si="136"/>
        <v/>
      </c>
      <c r="DT70" s="127" t="str">
        <f t="shared" si="136"/>
        <v/>
      </c>
      <c r="DU70" s="127" t="str">
        <f t="shared" si="136"/>
        <v/>
      </c>
      <c r="DV70" s="127" t="str">
        <f t="shared" si="136"/>
        <v/>
      </c>
      <c r="DW70" s="127" t="str">
        <f t="shared" si="136"/>
        <v/>
      </c>
      <c r="DX70" s="127" t="str">
        <f t="shared" si="136"/>
        <v/>
      </c>
      <c r="DY70" s="127" t="str">
        <f t="shared" si="136"/>
        <v/>
      </c>
      <c r="DZ70" s="127" t="str">
        <f t="shared" si="136"/>
        <v/>
      </c>
      <c r="EA70" s="127" t="str">
        <f t="shared" si="136"/>
        <v/>
      </c>
      <c r="EB70" s="127" t="str">
        <f t="shared" si="136"/>
        <v/>
      </c>
      <c r="EC70" s="127" t="str">
        <f t="shared" si="136"/>
        <v/>
      </c>
      <c r="ED70" s="127" t="str">
        <f t="shared" si="136"/>
        <v/>
      </c>
      <c r="EE70" s="127" t="str">
        <f t="shared" ref="EE70:EO70" si="137">IFERROR(EE69/EE68, "")</f>
        <v/>
      </c>
      <c r="EF70" s="127" t="str">
        <f t="shared" si="137"/>
        <v/>
      </c>
      <c r="EG70" s="127" t="str">
        <f t="shared" si="137"/>
        <v/>
      </c>
      <c r="EH70" s="127" t="str">
        <f t="shared" si="137"/>
        <v/>
      </c>
      <c r="EI70" s="127" t="str">
        <f t="shared" si="137"/>
        <v/>
      </c>
      <c r="EJ70" s="127" t="str">
        <f t="shared" si="137"/>
        <v/>
      </c>
      <c r="EK70" s="127" t="str">
        <f t="shared" si="137"/>
        <v/>
      </c>
      <c r="EL70" s="127" t="str">
        <f t="shared" si="137"/>
        <v/>
      </c>
      <c r="EM70" s="127" t="str">
        <f t="shared" si="137"/>
        <v/>
      </c>
      <c r="EN70" s="127" t="str">
        <f t="shared" si="137"/>
        <v/>
      </c>
      <c r="EO70" s="128" t="str">
        <f t="shared" si="137"/>
        <v/>
      </c>
    </row>
    <row r="71" spans="2:145" x14ac:dyDescent="0.25">
      <c r="B71" s="211"/>
      <c r="C71" s="177" t="s">
        <v>104</v>
      </c>
      <c r="D71" s="200" t="s">
        <v>220</v>
      </c>
      <c r="E71" s="218" t="s">
        <v>40</v>
      </c>
      <c r="F71" s="216"/>
      <c r="G71" s="216"/>
      <c r="H71" s="216"/>
      <c r="I71" s="216"/>
      <c r="J71" s="216"/>
      <c r="K71" s="216"/>
      <c r="L71" s="216"/>
      <c r="M71" s="216"/>
      <c r="N71" s="216"/>
      <c r="O71" s="216"/>
      <c r="P71" s="216"/>
      <c r="Q71" s="216"/>
      <c r="R71" s="216"/>
      <c r="S71" s="216"/>
      <c r="T71" s="216"/>
      <c r="U71" s="216"/>
      <c r="V71" s="216"/>
      <c r="W71" s="216"/>
      <c r="X71" s="216"/>
      <c r="Y71" s="216"/>
      <c r="Z71" s="216"/>
      <c r="AA71" s="216"/>
      <c r="AB71" s="216"/>
      <c r="AC71" s="216"/>
      <c r="AD71" s="216"/>
      <c r="AE71" s="216"/>
      <c r="AF71" s="216"/>
      <c r="AG71" s="216"/>
      <c r="AH71" s="216"/>
      <c r="AI71" s="216"/>
      <c r="AJ71" s="216"/>
      <c r="AK71" s="216"/>
      <c r="AL71" s="216"/>
      <c r="AM71" s="216"/>
      <c r="AN71" s="216"/>
      <c r="AO71" s="216"/>
      <c r="AP71" s="216"/>
      <c r="AQ71" s="216"/>
      <c r="AR71" s="216"/>
      <c r="AS71" s="216"/>
      <c r="AT71" s="216"/>
      <c r="AU71" s="216"/>
      <c r="AV71" s="216"/>
      <c r="AW71" s="216"/>
      <c r="AX71" s="216"/>
      <c r="AY71" s="216"/>
      <c r="AZ71" s="216"/>
      <c r="BA71" s="216"/>
      <c r="BB71" s="216"/>
      <c r="BC71" s="216"/>
      <c r="BD71" s="216"/>
      <c r="BE71" s="216"/>
      <c r="BF71" s="216"/>
      <c r="BG71" s="216"/>
      <c r="BH71" s="216"/>
      <c r="BI71" s="216"/>
      <c r="BJ71" s="216"/>
      <c r="BK71" s="216"/>
      <c r="BL71" s="216"/>
      <c r="BM71" s="216"/>
      <c r="BN71" s="216"/>
      <c r="BO71" s="216"/>
      <c r="BP71" s="216"/>
      <c r="BQ71" s="216"/>
      <c r="BR71" s="216"/>
      <c r="BS71" s="216"/>
      <c r="BT71" s="216"/>
      <c r="BU71" s="216"/>
      <c r="BV71" s="216"/>
      <c r="BW71" s="216"/>
      <c r="BX71" s="216"/>
      <c r="BY71" s="216"/>
      <c r="BZ71" s="216"/>
      <c r="CA71" s="216"/>
      <c r="CB71" s="216"/>
      <c r="CC71" s="216"/>
      <c r="CD71" s="216"/>
      <c r="CE71" s="216"/>
      <c r="CF71" s="216"/>
      <c r="CG71" s="216"/>
      <c r="CH71" s="216"/>
      <c r="CI71" s="216"/>
      <c r="CJ71" s="216"/>
      <c r="CK71" s="216"/>
      <c r="CL71" s="216"/>
      <c r="CM71" s="216"/>
      <c r="CN71" s="216"/>
      <c r="CO71" s="216"/>
      <c r="CP71" s="216"/>
      <c r="CQ71" s="216"/>
      <c r="CR71" s="216"/>
      <c r="CS71" s="216"/>
      <c r="CT71" s="216"/>
      <c r="CU71" s="216"/>
      <c r="CV71" s="216"/>
      <c r="CW71" s="216"/>
      <c r="CX71" s="216"/>
      <c r="CY71" s="216"/>
      <c r="CZ71" s="216"/>
      <c r="DA71" s="216"/>
      <c r="DB71" s="216"/>
      <c r="DC71" s="216"/>
      <c r="DD71" s="216"/>
      <c r="DE71" s="216"/>
      <c r="DF71" s="216"/>
      <c r="DG71" s="216"/>
      <c r="DH71" s="216"/>
      <c r="DI71" s="216"/>
      <c r="DJ71" s="216"/>
      <c r="DK71" s="216"/>
      <c r="DL71" s="216"/>
      <c r="DM71" s="216"/>
      <c r="DN71" s="216"/>
      <c r="DO71" s="216"/>
      <c r="DP71" s="216"/>
      <c r="DQ71" s="216"/>
      <c r="DR71" s="216"/>
      <c r="DS71" s="216"/>
      <c r="DT71" s="216"/>
      <c r="DU71" s="216"/>
      <c r="DV71" s="216"/>
      <c r="DW71" s="216"/>
      <c r="DX71" s="216"/>
      <c r="DY71" s="216"/>
      <c r="DZ71" s="216"/>
      <c r="EA71" s="216"/>
      <c r="EB71" s="216"/>
      <c r="EC71" s="216"/>
      <c r="ED71" s="216"/>
      <c r="EE71" s="216"/>
      <c r="EF71" s="216"/>
      <c r="EG71" s="216"/>
      <c r="EH71" s="216"/>
      <c r="EI71" s="216"/>
      <c r="EJ71" s="216"/>
      <c r="EK71" s="216"/>
      <c r="EL71" s="216"/>
      <c r="EM71" s="216"/>
      <c r="EN71" s="216"/>
      <c r="EO71" s="217"/>
    </row>
    <row r="72" spans="2:145" x14ac:dyDescent="0.25">
      <c r="B72" s="211"/>
      <c r="C72" s="177"/>
      <c r="D72" s="200"/>
      <c r="E72" s="129" t="s">
        <v>88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24"/>
    </row>
    <row r="73" spans="2:145" x14ac:dyDescent="0.25">
      <c r="B73" s="211"/>
      <c r="C73" s="191"/>
      <c r="D73" s="200"/>
      <c r="E73" s="129" t="s">
        <v>89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24"/>
    </row>
    <row r="74" spans="2:145" x14ac:dyDescent="0.25">
      <c r="B74" s="211"/>
      <c r="C74" s="191"/>
      <c r="D74" s="200"/>
      <c r="E74" s="129" t="s">
        <v>93</v>
      </c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24"/>
    </row>
    <row r="75" spans="2:145" x14ac:dyDescent="0.25">
      <c r="B75" s="211"/>
      <c r="C75" s="191"/>
      <c r="D75" s="200"/>
      <c r="E75" s="129" t="s">
        <v>94</v>
      </c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24"/>
    </row>
    <row r="76" spans="2:145" x14ac:dyDescent="0.25">
      <c r="B76" s="211"/>
      <c r="C76" s="191"/>
      <c r="D76" s="200"/>
      <c r="E76" s="129" t="s">
        <v>90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24"/>
    </row>
    <row r="77" spans="2:145" x14ac:dyDescent="0.25">
      <c r="B77" s="211"/>
      <c r="C77" s="191"/>
      <c r="D77" s="200"/>
      <c r="E77" s="129" t="s">
        <v>91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24"/>
    </row>
    <row r="78" spans="2:145" ht="15.75" thickBot="1" x14ac:dyDescent="0.3">
      <c r="B78" s="212"/>
      <c r="C78" s="194"/>
      <c r="D78" s="203"/>
      <c r="E78" s="197" t="s">
        <v>92</v>
      </c>
      <c r="F78" s="172" t="str">
        <f>IFERROR(F77/F76, "")</f>
        <v/>
      </c>
      <c r="G78" s="172" t="str">
        <f t="shared" ref="G78:BR78" si="138">IFERROR(G77/G76, "")</f>
        <v/>
      </c>
      <c r="H78" s="172" t="str">
        <f t="shared" si="138"/>
        <v/>
      </c>
      <c r="I78" s="172" t="str">
        <f t="shared" si="138"/>
        <v/>
      </c>
      <c r="J78" s="172" t="str">
        <f t="shared" si="138"/>
        <v/>
      </c>
      <c r="K78" s="172" t="str">
        <f t="shared" si="138"/>
        <v/>
      </c>
      <c r="L78" s="172" t="str">
        <f t="shared" si="138"/>
        <v/>
      </c>
      <c r="M78" s="172" t="str">
        <f t="shared" si="138"/>
        <v/>
      </c>
      <c r="N78" s="172" t="str">
        <f t="shared" si="138"/>
        <v/>
      </c>
      <c r="O78" s="172" t="str">
        <f t="shared" si="138"/>
        <v/>
      </c>
      <c r="P78" s="172" t="str">
        <f t="shared" si="138"/>
        <v/>
      </c>
      <c r="Q78" s="172" t="str">
        <f t="shared" si="138"/>
        <v/>
      </c>
      <c r="R78" s="172" t="str">
        <f t="shared" si="138"/>
        <v/>
      </c>
      <c r="S78" s="172" t="str">
        <f t="shared" si="138"/>
        <v/>
      </c>
      <c r="T78" s="172" t="str">
        <f t="shared" si="138"/>
        <v/>
      </c>
      <c r="U78" s="172" t="str">
        <f t="shared" si="138"/>
        <v/>
      </c>
      <c r="V78" s="172" t="str">
        <f t="shared" si="138"/>
        <v/>
      </c>
      <c r="W78" s="172" t="str">
        <f t="shared" si="138"/>
        <v/>
      </c>
      <c r="X78" s="172" t="str">
        <f t="shared" si="138"/>
        <v/>
      </c>
      <c r="Y78" s="172" t="str">
        <f t="shared" si="138"/>
        <v/>
      </c>
      <c r="Z78" s="172" t="str">
        <f t="shared" si="138"/>
        <v/>
      </c>
      <c r="AA78" s="172" t="str">
        <f t="shared" si="138"/>
        <v/>
      </c>
      <c r="AB78" s="172" t="str">
        <f t="shared" si="138"/>
        <v/>
      </c>
      <c r="AC78" s="172" t="str">
        <f t="shared" si="138"/>
        <v/>
      </c>
      <c r="AD78" s="172" t="str">
        <f t="shared" si="138"/>
        <v/>
      </c>
      <c r="AE78" s="172" t="str">
        <f t="shared" si="138"/>
        <v/>
      </c>
      <c r="AF78" s="172" t="str">
        <f t="shared" si="138"/>
        <v/>
      </c>
      <c r="AG78" s="172" t="str">
        <f t="shared" si="138"/>
        <v/>
      </c>
      <c r="AH78" s="172" t="str">
        <f t="shared" si="138"/>
        <v/>
      </c>
      <c r="AI78" s="172" t="str">
        <f t="shared" si="138"/>
        <v/>
      </c>
      <c r="AJ78" s="172" t="str">
        <f t="shared" si="138"/>
        <v/>
      </c>
      <c r="AK78" s="172" t="str">
        <f t="shared" si="138"/>
        <v/>
      </c>
      <c r="AL78" s="172" t="str">
        <f t="shared" si="138"/>
        <v/>
      </c>
      <c r="AM78" s="172" t="str">
        <f t="shared" si="138"/>
        <v/>
      </c>
      <c r="AN78" s="172" t="str">
        <f t="shared" si="138"/>
        <v/>
      </c>
      <c r="AO78" s="172" t="str">
        <f t="shared" si="138"/>
        <v/>
      </c>
      <c r="AP78" s="172" t="str">
        <f t="shared" si="138"/>
        <v/>
      </c>
      <c r="AQ78" s="172" t="str">
        <f t="shared" si="138"/>
        <v/>
      </c>
      <c r="AR78" s="172" t="str">
        <f t="shared" si="138"/>
        <v/>
      </c>
      <c r="AS78" s="172" t="str">
        <f t="shared" si="138"/>
        <v/>
      </c>
      <c r="AT78" s="172" t="str">
        <f t="shared" si="138"/>
        <v/>
      </c>
      <c r="AU78" s="172" t="str">
        <f t="shared" si="138"/>
        <v/>
      </c>
      <c r="AV78" s="172" t="str">
        <f t="shared" si="138"/>
        <v/>
      </c>
      <c r="AW78" s="172" t="str">
        <f t="shared" si="138"/>
        <v/>
      </c>
      <c r="AX78" s="172" t="str">
        <f t="shared" si="138"/>
        <v/>
      </c>
      <c r="AY78" s="172" t="str">
        <f t="shared" si="138"/>
        <v/>
      </c>
      <c r="AZ78" s="172" t="str">
        <f t="shared" si="138"/>
        <v/>
      </c>
      <c r="BA78" s="172" t="str">
        <f t="shared" si="138"/>
        <v/>
      </c>
      <c r="BB78" s="172" t="str">
        <f t="shared" si="138"/>
        <v/>
      </c>
      <c r="BC78" s="172" t="str">
        <f t="shared" si="138"/>
        <v/>
      </c>
      <c r="BD78" s="172" t="str">
        <f t="shared" si="138"/>
        <v/>
      </c>
      <c r="BE78" s="172" t="str">
        <f t="shared" si="138"/>
        <v/>
      </c>
      <c r="BF78" s="172" t="str">
        <f t="shared" si="138"/>
        <v/>
      </c>
      <c r="BG78" s="172" t="str">
        <f t="shared" si="138"/>
        <v/>
      </c>
      <c r="BH78" s="172" t="str">
        <f t="shared" si="138"/>
        <v/>
      </c>
      <c r="BI78" s="172" t="str">
        <f t="shared" si="138"/>
        <v/>
      </c>
      <c r="BJ78" s="172" t="str">
        <f t="shared" si="138"/>
        <v/>
      </c>
      <c r="BK78" s="172" t="str">
        <f t="shared" si="138"/>
        <v/>
      </c>
      <c r="BL78" s="172" t="str">
        <f t="shared" si="138"/>
        <v/>
      </c>
      <c r="BM78" s="172" t="str">
        <f t="shared" si="138"/>
        <v/>
      </c>
      <c r="BN78" s="172" t="str">
        <f t="shared" si="138"/>
        <v/>
      </c>
      <c r="BO78" s="172" t="str">
        <f t="shared" si="138"/>
        <v/>
      </c>
      <c r="BP78" s="172" t="str">
        <f t="shared" si="138"/>
        <v/>
      </c>
      <c r="BQ78" s="172" t="str">
        <f t="shared" si="138"/>
        <v/>
      </c>
      <c r="BR78" s="172" t="str">
        <f t="shared" si="138"/>
        <v/>
      </c>
      <c r="BS78" s="172" t="str">
        <f t="shared" ref="BS78:ED78" si="139">IFERROR(BS77/BS76, "")</f>
        <v/>
      </c>
      <c r="BT78" s="172" t="str">
        <f t="shared" si="139"/>
        <v/>
      </c>
      <c r="BU78" s="172" t="str">
        <f t="shared" si="139"/>
        <v/>
      </c>
      <c r="BV78" s="172" t="str">
        <f t="shared" si="139"/>
        <v/>
      </c>
      <c r="BW78" s="172" t="str">
        <f t="shared" si="139"/>
        <v/>
      </c>
      <c r="BX78" s="172" t="str">
        <f t="shared" si="139"/>
        <v/>
      </c>
      <c r="BY78" s="172" t="str">
        <f t="shared" si="139"/>
        <v/>
      </c>
      <c r="BZ78" s="172" t="str">
        <f t="shared" si="139"/>
        <v/>
      </c>
      <c r="CA78" s="172" t="str">
        <f t="shared" si="139"/>
        <v/>
      </c>
      <c r="CB78" s="172" t="str">
        <f t="shared" si="139"/>
        <v/>
      </c>
      <c r="CC78" s="172" t="str">
        <f t="shared" si="139"/>
        <v/>
      </c>
      <c r="CD78" s="172" t="str">
        <f t="shared" si="139"/>
        <v/>
      </c>
      <c r="CE78" s="172" t="str">
        <f t="shared" si="139"/>
        <v/>
      </c>
      <c r="CF78" s="172" t="str">
        <f t="shared" si="139"/>
        <v/>
      </c>
      <c r="CG78" s="172" t="str">
        <f t="shared" si="139"/>
        <v/>
      </c>
      <c r="CH78" s="172" t="str">
        <f t="shared" si="139"/>
        <v/>
      </c>
      <c r="CI78" s="172" t="str">
        <f t="shared" si="139"/>
        <v/>
      </c>
      <c r="CJ78" s="172" t="str">
        <f t="shared" si="139"/>
        <v/>
      </c>
      <c r="CK78" s="172" t="str">
        <f t="shared" si="139"/>
        <v/>
      </c>
      <c r="CL78" s="172" t="str">
        <f t="shared" si="139"/>
        <v/>
      </c>
      <c r="CM78" s="172" t="str">
        <f t="shared" si="139"/>
        <v/>
      </c>
      <c r="CN78" s="172" t="str">
        <f t="shared" si="139"/>
        <v/>
      </c>
      <c r="CO78" s="172" t="str">
        <f t="shared" si="139"/>
        <v/>
      </c>
      <c r="CP78" s="172" t="str">
        <f t="shared" si="139"/>
        <v/>
      </c>
      <c r="CQ78" s="172" t="str">
        <f t="shared" si="139"/>
        <v/>
      </c>
      <c r="CR78" s="172" t="str">
        <f t="shared" si="139"/>
        <v/>
      </c>
      <c r="CS78" s="172" t="str">
        <f t="shared" si="139"/>
        <v/>
      </c>
      <c r="CT78" s="172" t="str">
        <f t="shared" si="139"/>
        <v/>
      </c>
      <c r="CU78" s="172" t="str">
        <f t="shared" si="139"/>
        <v/>
      </c>
      <c r="CV78" s="172" t="str">
        <f t="shared" si="139"/>
        <v/>
      </c>
      <c r="CW78" s="172" t="str">
        <f t="shared" si="139"/>
        <v/>
      </c>
      <c r="CX78" s="172" t="str">
        <f t="shared" si="139"/>
        <v/>
      </c>
      <c r="CY78" s="172" t="str">
        <f t="shared" si="139"/>
        <v/>
      </c>
      <c r="CZ78" s="172" t="str">
        <f t="shared" si="139"/>
        <v/>
      </c>
      <c r="DA78" s="172" t="str">
        <f t="shared" si="139"/>
        <v/>
      </c>
      <c r="DB78" s="172" t="str">
        <f t="shared" si="139"/>
        <v/>
      </c>
      <c r="DC78" s="172" t="str">
        <f t="shared" si="139"/>
        <v/>
      </c>
      <c r="DD78" s="172" t="str">
        <f t="shared" si="139"/>
        <v/>
      </c>
      <c r="DE78" s="172" t="str">
        <f t="shared" si="139"/>
        <v/>
      </c>
      <c r="DF78" s="172" t="str">
        <f t="shared" si="139"/>
        <v/>
      </c>
      <c r="DG78" s="172" t="str">
        <f t="shared" si="139"/>
        <v/>
      </c>
      <c r="DH78" s="172" t="str">
        <f t="shared" si="139"/>
        <v/>
      </c>
      <c r="DI78" s="172" t="str">
        <f t="shared" si="139"/>
        <v/>
      </c>
      <c r="DJ78" s="172" t="str">
        <f t="shared" si="139"/>
        <v/>
      </c>
      <c r="DK78" s="172" t="str">
        <f t="shared" si="139"/>
        <v/>
      </c>
      <c r="DL78" s="172" t="str">
        <f t="shared" si="139"/>
        <v/>
      </c>
      <c r="DM78" s="172" t="str">
        <f t="shared" si="139"/>
        <v/>
      </c>
      <c r="DN78" s="172" t="str">
        <f t="shared" si="139"/>
        <v/>
      </c>
      <c r="DO78" s="172" t="str">
        <f t="shared" si="139"/>
        <v/>
      </c>
      <c r="DP78" s="172" t="str">
        <f t="shared" si="139"/>
        <v/>
      </c>
      <c r="DQ78" s="172" t="str">
        <f t="shared" si="139"/>
        <v/>
      </c>
      <c r="DR78" s="172" t="str">
        <f t="shared" si="139"/>
        <v/>
      </c>
      <c r="DS78" s="172" t="str">
        <f t="shared" si="139"/>
        <v/>
      </c>
      <c r="DT78" s="172" t="str">
        <f t="shared" si="139"/>
        <v/>
      </c>
      <c r="DU78" s="172" t="str">
        <f t="shared" si="139"/>
        <v/>
      </c>
      <c r="DV78" s="172" t="str">
        <f t="shared" si="139"/>
        <v/>
      </c>
      <c r="DW78" s="172" t="str">
        <f t="shared" si="139"/>
        <v/>
      </c>
      <c r="DX78" s="172" t="str">
        <f t="shared" si="139"/>
        <v/>
      </c>
      <c r="DY78" s="172" t="str">
        <f t="shared" si="139"/>
        <v/>
      </c>
      <c r="DZ78" s="172" t="str">
        <f t="shared" si="139"/>
        <v/>
      </c>
      <c r="EA78" s="172" t="str">
        <f t="shared" si="139"/>
        <v/>
      </c>
      <c r="EB78" s="172" t="str">
        <f t="shared" si="139"/>
        <v/>
      </c>
      <c r="EC78" s="172" t="str">
        <f t="shared" si="139"/>
        <v/>
      </c>
      <c r="ED78" s="172" t="str">
        <f t="shared" si="139"/>
        <v/>
      </c>
      <c r="EE78" s="172" t="str">
        <f t="shared" ref="EE78:EO78" si="140">IFERROR(EE77/EE76, "")</f>
        <v/>
      </c>
      <c r="EF78" s="172" t="str">
        <f t="shared" si="140"/>
        <v/>
      </c>
      <c r="EG78" s="172" t="str">
        <f t="shared" si="140"/>
        <v/>
      </c>
      <c r="EH78" s="172" t="str">
        <f t="shared" si="140"/>
        <v/>
      </c>
      <c r="EI78" s="172" t="str">
        <f t="shared" si="140"/>
        <v/>
      </c>
      <c r="EJ78" s="172" t="str">
        <f t="shared" si="140"/>
        <v/>
      </c>
      <c r="EK78" s="172" t="str">
        <f t="shared" si="140"/>
        <v/>
      </c>
      <c r="EL78" s="172" t="str">
        <f t="shared" si="140"/>
        <v/>
      </c>
      <c r="EM78" s="172" t="str">
        <f t="shared" si="140"/>
        <v/>
      </c>
      <c r="EN78" s="172" t="str">
        <f t="shared" si="140"/>
        <v/>
      </c>
      <c r="EO78" s="173" t="str">
        <f t="shared" si="140"/>
        <v/>
      </c>
    </row>
    <row r="79" spans="2:145" ht="15.75" thickTop="1" x14ac:dyDescent="0.2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3"/>
  <sheetViews>
    <sheetView workbookViewId="0">
      <selection activeCell="B13" sqref="B13"/>
    </sheetView>
  </sheetViews>
  <sheetFormatPr defaultColWidth="8.85546875" defaultRowHeight="15" x14ac:dyDescent="0.25"/>
  <cols>
    <col min="1" max="1" width="27.28515625" style="16" customWidth="1"/>
    <col min="2" max="2" width="32.7109375" style="16" customWidth="1"/>
    <col min="3" max="6" width="17.5703125" style="16" bestFit="1" customWidth="1"/>
    <col min="7" max="8" width="17.85546875" style="16" bestFit="1" customWidth="1"/>
    <col min="9" max="9" width="14.85546875" style="16" customWidth="1"/>
    <col min="10" max="10" width="12.140625" style="16" customWidth="1"/>
    <col min="11" max="11" width="17" style="16" bestFit="1" customWidth="1"/>
    <col min="12" max="16384" width="8.85546875" style="16"/>
  </cols>
  <sheetData>
    <row r="1" spans="1:19" x14ac:dyDescent="0.25">
      <c r="E1" s="19"/>
      <c r="G1" s="19"/>
      <c r="H1" s="19"/>
      <c r="K1" s="16" t="s">
        <v>236</v>
      </c>
      <c r="L1" s="16" t="e">
        <f>#REF!-#REF!</f>
        <v>#REF!</v>
      </c>
      <c r="S1" s="16" t="e">
        <f>#REF!+1</f>
        <v>#REF!</v>
      </c>
    </row>
    <row r="2" spans="1:19" ht="15.75" thickBot="1" x14ac:dyDescent="0.3">
      <c r="B2" s="166" t="s">
        <v>100</v>
      </c>
      <c r="C2" s="164" t="s">
        <v>195</v>
      </c>
      <c r="D2" s="164" t="s">
        <v>196</v>
      </c>
      <c r="E2" s="164" t="s">
        <v>197</v>
      </c>
      <c r="F2" s="164" t="s">
        <v>198</v>
      </c>
      <c r="G2" s="164" t="s">
        <v>199</v>
      </c>
      <c r="H2" s="164" t="s">
        <v>200</v>
      </c>
      <c r="I2" s="164" t="s">
        <v>231</v>
      </c>
      <c r="J2" s="164" t="s">
        <v>232</v>
      </c>
      <c r="S2" s="16" t="e">
        <f t="shared" ref="S2:S5" si="0">S1+1</f>
        <v>#REF!</v>
      </c>
    </row>
    <row r="3" spans="1:19" x14ac:dyDescent="0.25">
      <c r="A3" s="16" t="s">
        <v>260</v>
      </c>
      <c r="B3" s="275" t="s">
        <v>275</v>
      </c>
      <c r="C3" s="18">
        <v>7.2223899999999999</v>
      </c>
      <c r="D3" s="18"/>
      <c r="E3" s="17">
        <v>6.0662200000000004</v>
      </c>
      <c r="F3" s="17"/>
      <c r="G3" s="171">
        <f>AVERAGE(C3:D3)</f>
        <v>7.2223899999999999</v>
      </c>
      <c r="H3" s="171">
        <f>AVERAGE(E3:F3)</f>
        <v>6.0662200000000004</v>
      </c>
      <c r="I3" s="17"/>
      <c r="J3" s="17"/>
      <c r="K3" s="17"/>
      <c r="S3" s="16" t="e">
        <f t="shared" si="0"/>
        <v>#REF!</v>
      </c>
    </row>
    <row r="4" spans="1:19" x14ac:dyDescent="0.25">
      <c r="B4" s="17"/>
      <c r="C4" s="17">
        <v>7.12</v>
      </c>
      <c r="D4" s="17">
        <v>7.2939999999999996</v>
      </c>
      <c r="E4" s="17">
        <v>5.9350800000000001</v>
      </c>
      <c r="F4" s="17">
        <v>6.1690500000000004</v>
      </c>
      <c r="G4" s="18">
        <f>AVERAGE(C4:D4)</f>
        <v>7.2069999999999999</v>
      </c>
      <c r="H4" s="18">
        <f>AVERAGE(E4:F4)</f>
        <v>6.0520650000000007</v>
      </c>
      <c r="I4" s="18">
        <f>G4-G3</f>
        <v>-1.5390000000000015E-2</v>
      </c>
      <c r="J4" s="17">
        <f>H4-H3</f>
        <v>-1.4154999999999696E-2</v>
      </c>
      <c r="K4" s="17"/>
      <c r="S4" s="16" t="e">
        <f t="shared" si="0"/>
        <v>#REF!</v>
      </c>
    </row>
    <row r="5" spans="1:19" x14ac:dyDescent="0.25">
      <c r="B5" s="17"/>
      <c r="C5" s="17">
        <v>7.12765</v>
      </c>
      <c r="D5" s="17">
        <v>7.2912999999999997</v>
      </c>
      <c r="E5" s="17">
        <v>5.9351000000000003</v>
      </c>
      <c r="F5" s="17">
        <v>6.1669200000000002</v>
      </c>
      <c r="G5" s="18">
        <f t="shared" ref="G5" si="1">AVERAGE(C5:D5)</f>
        <v>7.2094749999999994</v>
      </c>
      <c r="H5" s="18">
        <f>AVERAGE(E5:F5)</f>
        <v>6.0510099999999998</v>
      </c>
      <c r="I5" s="18">
        <f t="shared" ref="I5" si="2">G5-G4</f>
        <v>2.4749999999995609E-3</v>
      </c>
      <c r="J5" s="17">
        <f t="shared" ref="J5" si="3">H5-H4</f>
        <v>-1.0550000000009163E-3</v>
      </c>
      <c r="K5" s="17"/>
      <c r="S5" s="16" t="e">
        <f t="shared" si="0"/>
        <v>#REF!</v>
      </c>
    </row>
    <row r="6" spans="1:19" x14ac:dyDescent="0.25">
      <c r="C6" s="17">
        <v>7.1235999999999997</v>
      </c>
      <c r="D6" s="17">
        <v>7.2881299999999998</v>
      </c>
      <c r="E6" s="17">
        <v>5.9301199999999996</v>
      </c>
      <c r="F6" s="17">
        <v>6.16587</v>
      </c>
      <c r="G6" s="18">
        <f t="shared" ref="G6:G13" si="4">AVERAGE(C6:D6)</f>
        <v>7.2058649999999993</v>
      </c>
      <c r="H6" s="18">
        <f t="shared" ref="H6:H13" si="5">AVERAGE(E6:F6)</f>
        <v>6.0479950000000002</v>
      </c>
      <c r="I6" s="18">
        <f t="shared" ref="I6:I13" si="6">G6-G5</f>
        <v>-3.6100000000001131E-3</v>
      </c>
      <c r="J6" s="17">
        <f t="shared" ref="J6:J13" si="7">H6-H5</f>
        <v>-3.0149999999995458E-3</v>
      </c>
    </row>
    <row r="7" spans="1:19" x14ac:dyDescent="0.25">
      <c r="C7" s="17">
        <v>7.1257000000000001</v>
      </c>
      <c r="D7" s="17">
        <v>7.2892999999999999</v>
      </c>
      <c r="E7" s="17">
        <v>5.9291</v>
      </c>
      <c r="F7" s="17">
        <v>6.1681999999999997</v>
      </c>
      <c r="G7" s="18">
        <f t="shared" si="4"/>
        <v>7.2074999999999996</v>
      </c>
      <c r="H7" s="18">
        <f t="shared" si="5"/>
        <v>6.0486500000000003</v>
      </c>
      <c r="I7" s="18">
        <f t="shared" si="6"/>
        <v>1.6350000000002751E-3</v>
      </c>
      <c r="J7" s="17">
        <f t="shared" si="7"/>
        <v>6.5500000000007219E-4</v>
      </c>
    </row>
    <row r="8" spans="1:19" x14ac:dyDescent="0.25">
      <c r="C8" s="17"/>
      <c r="D8" s="17"/>
      <c r="E8" s="17"/>
      <c r="F8" s="17"/>
      <c r="G8" s="18" t="e">
        <f t="shared" si="4"/>
        <v>#DIV/0!</v>
      </c>
      <c r="H8" s="18" t="e">
        <f t="shared" si="5"/>
        <v>#DIV/0!</v>
      </c>
      <c r="I8" s="18" t="e">
        <f t="shared" si="6"/>
        <v>#DIV/0!</v>
      </c>
      <c r="J8" s="17" t="e">
        <f t="shared" si="7"/>
        <v>#DIV/0!</v>
      </c>
    </row>
    <row r="9" spans="1:19" x14ac:dyDescent="0.25">
      <c r="C9" s="17"/>
      <c r="D9" s="17"/>
      <c r="E9" s="17"/>
      <c r="F9" s="17"/>
      <c r="G9" s="18" t="e">
        <f t="shared" si="4"/>
        <v>#DIV/0!</v>
      </c>
      <c r="H9" s="18" t="e">
        <f t="shared" si="5"/>
        <v>#DIV/0!</v>
      </c>
      <c r="I9" s="18" t="e">
        <f t="shared" si="6"/>
        <v>#DIV/0!</v>
      </c>
      <c r="J9" s="17" t="e">
        <f t="shared" si="7"/>
        <v>#DIV/0!</v>
      </c>
    </row>
    <row r="10" spans="1:19" x14ac:dyDescent="0.25">
      <c r="C10" s="17"/>
      <c r="D10" s="17"/>
      <c r="E10" s="17"/>
      <c r="F10" s="17"/>
      <c r="G10" s="18" t="e">
        <f t="shared" si="4"/>
        <v>#DIV/0!</v>
      </c>
      <c r="H10" s="18" t="e">
        <f t="shared" si="5"/>
        <v>#DIV/0!</v>
      </c>
      <c r="I10" s="18" t="e">
        <f t="shared" si="6"/>
        <v>#DIV/0!</v>
      </c>
      <c r="J10" s="17" t="e">
        <f t="shared" si="7"/>
        <v>#DIV/0!</v>
      </c>
    </row>
    <row r="11" spans="1:19" x14ac:dyDescent="0.25">
      <c r="C11" s="17"/>
      <c r="D11" s="17"/>
      <c r="E11" s="17"/>
      <c r="F11" s="17"/>
      <c r="G11" s="18" t="e">
        <f t="shared" si="4"/>
        <v>#DIV/0!</v>
      </c>
      <c r="H11" s="18" t="e">
        <f t="shared" si="5"/>
        <v>#DIV/0!</v>
      </c>
      <c r="I11" s="18" t="e">
        <f t="shared" si="6"/>
        <v>#DIV/0!</v>
      </c>
      <c r="J11" s="17" t="e">
        <f t="shared" si="7"/>
        <v>#DIV/0!</v>
      </c>
    </row>
    <row r="12" spans="1:19" x14ac:dyDescent="0.25">
      <c r="C12" s="17"/>
      <c r="D12" s="17"/>
      <c r="E12" s="17"/>
      <c r="F12" s="17"/>
      <c r="G12" s="18" t="e">
        <f t="shared" si="4"/>
        <v>#DIV/0!</v>
      </c>
      <c r="H12" s="18" t="e">
        <f t="shared" si="5"/>
        <v>#DIV/0!</v>
      </c>
      <c r="I12" s="18" t="e">
        <f t="shared" si="6"/>
        <v>#DIV/0!</v>
      </c>
      <c r="J12" s="17" t="e">
        <f t="shared" si="7"/>
        <v>#DIV/0!</v>
      </c>
    </row>
    <row r="13" spans="1:19" x14ac:dyDescent="0.25">
      <c r="C13" s="17"/>
      <c r="D13" s="17"/>
      <c r="E13" s="17"/>
      <c r="F13" s="17"/>
      <c r="G13" s="18" t="e">
        <f t="shared" si="4"/>
        <v>#DIV/0!</v>
      </c>
      <c r="H13" s="18" t="e">
        <f t="shared" si="5"/>
        <v>#DIV/0!</v>
      </c>
      <c r="I13" s="18" t="e">
        <f t="shared" si="6"/>
        <v>#DIV/0!</v>
      </c>
      <c r="J13" s="17" t="e">
        <f t="shared" si="7"/>
        <v>#DIV/0!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"/>
  <sheetViews>
    <sheetView topLeftCell="D1" workbookViewId="0">
      <selection activeCell="R3" sqref="R3"/>
    </sheetView>
  </sheetViews>
  <sheetFormatPr defaultColWidth="9" defaultRowHeight="15" x14ac:dyDescent="0.25"/>
  <cols>
    <col min="1" max="1" width="9" style="15"/>
    <col min="2" max="22" width="10.5703125" style="15" customWidth="1"/>
    <col min="23" max="16384" width="9" style="15"/>
  </cols>
  <sheetData>
    <row r="1" spans="2:22" ht="15.75" thickBot="1" x14ac:dyDescent="0.3"/>
    <row r="2" spans="2:22" s="16" customFormat="1" ht="16.5" thickTop="1" thickBot="1" x14ac:dyDescent="0.3">
      <c r="B2" s="341" t="s">
        <v>155</v>
      </c>
      <c r="C2" s="296" t="s">
        <v>287</v>
      </c>
      <c r="D2" s="296">
        <v>138</v>
      </c>
      <c r="E2" s="296" t="s">
        <v>288</v>
      </c>
      <c r="F2" s="296" t="s">
        <v>289</v>
      </c>
      <c r="G2" s="296" t="s">
        <v>290</v>
      </c>
      <c r="H2" s="296">
        <v>136</v>
      </c>
      <c r="I2" s="296">
        <v>134</v>
      </c>
      <c r="J2" s="296">
        <v>132</v>
      </c>
      <c r="K2" s="296" t="s">
        <v>297</v>
      </c>
      <c r="L2" s="296">
        <v>130</v>
      </c>
      <c r="M2" s="296" t="s">
        <v>291</v>
      </c>
      <c r="N2" s="296" t="s">
        <v>298</v>
      </c>
      <c r="O2" s="296" t="s">
        <v>292</v>
      </c>
      <c r="P2" s="296">
        <v>128</v>
      </c>
      <c r="Q2" s="296" t="s">
        <v>293</v>
      </c>
      <c r="R2" s="296" t="s">
        <v>294</v>
      </c>
      <c r="S2" s="296" t="s">
        <v>299</v>
      </c>
      <c r="T2" s="296" t="s">
        <v>300</v>
      </c>
      <c r="U2" s="296" t="s">
        <v>295</v>
      </c>
      <c r="V2" s="297" t="s">
        <v>296</v>
      </c>
    </row>
    <row r="3" spans="2:22" s="16" customFormat="1" ht="15.75" thickBot="1" x14ac:dyDescent="0.3">
      <c r="B3" s="309" t="s">
        <v>215</v>
      </c>
      <c r="C3" s="298">
        <v>-23.3</v>
      </c>
      <c r="D3" s="299">
        <v>0</v>
      </c>
      <c r="E3" s="299">
        <v>0</v>
      </c>
      <c r="F3" s="299">
        <v>63.43</v>
      </c>
      <c r="G3" s="299">
        <v>121.6</v>
      </c>
      <c r="H3" s="299">
        <v>128.02000000000001</v>
      </c>
      <c r="I3" s="299">
        <v>142.80000000000001</v>
      </c>
      <c r="J3" s="299">
        <v>167.9</v>
      </c>
      <c r="K3" s="299">
        <v>172.9</v>
      </c>
      <c r="L3" s="299">
        <v>207.3</v>
      </c>
      <c r="M3" s="299">
        <v>214.7</v>
      </c>
      <c r="N3" s="299">
        <v>249.2</v>
      </c>
      <c r="O3" s="299">
        <v>258.7</v>
      </c>
      <c r="P3" s="299">
        <v>271.10000000000002</v>
      </c>
      <c r="Q3" s="299">
        <v>274.56</v>
      </c>
      <c r="R3" s="299">
        <v>326.7</v>
      </c>
      <c r="S3" s="299">
        <v>373.8</v>
      </c>
      <c r="T3" s="299">
        <v>386.65</v>
      </c>
      <c r="U3" s="299">
        <v>547.29999999999995</v>
      </c>
      <c r="V3" s="300">
        <v>549.47</v>
      </c>
    </row>
    <row r="4" spans="2:22" ht="15.75" thickTop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workbookViewId="0">
      <selection activeCell="H7" sqref="H7"/>
    </sheetView>
  </sheetViews>
  <sheetFormatPr defaultColWidth="9" defaultRowHeight="15" x14ac:dyDescent="0.25"/>
  <cols>
    <col min="1" max="1" width="9" style="16"/>
    <col min="2" max="3" width="10.5703125" style="16" customWidth="1"/>
    <col min="4" max="4" width="15.85546875" style="16" customWidth="1"/>
    <col min="5" max="7" width="10.5703125" style="16" customWidth="1"/>
    <col min="8" max="8" width="10.5703125" style="16" bestFit="1" customWidth="1"/>
    <col min="9" max="9" width="9" style="16"/>
    <col min="10" max="10" width="12.42578125" style="16" customWidth="1"/>
    <col min="11" max="11" width="26.5703125" style="16" customWidth="1"/>
    <col min="12" max="16384" width="9" style="16"/>
  </cols>
  <sheetData>
    <row r="1" spans="1:23" ht="15.75" thickBot="1" x14ac:dyDescent="0.3"/>
    <row r="2" spans="1:23" ht="15.75" thickBot="1" x14ac:dyDescent="0.3">
      <c r="A2" s="312"/>
      <c r="B2" s="319" t="s">
        <v>320</v>
      </c>
      <c r="C2" s="313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</row>
    <row r="3" spans="1:23" ht="15.75" thickBot="1" x14ac:dyDescent="0.3"/>
    <row r="4" spans="1:23" ht="16.5" thickTop="1" thickBot="1" x14ac:dyDescent="0.3">
      <c r="B4" s="315" t="s">
        <v>301</v>
      </c>
      <c r="C4" s="316" t="s">
        <v>302</v>
      </c>
      <c r="D4" s="316" t="s">
        <v>310</v>
      </c>
      <c r="E4" s="316" t="s">
        <v>307</v>
      </c>
      <c r="F4" s="316" t="s">
        <v>308</v>
      </c>
      <c r="G4" s="317" t="s">
        <v>309</v>
      </c>
    </row>
    <row r="5" spans="1:23" ht="16.5" thickTop="1" thickBot="1" x14ac:dyDescent="0.3">
      <c r="B5" s="320" t="s">
        <v>53</v>
      </c>
      <c r="C5" s="18"/>
      <c r="D5" s="18">
        <v>2.7989999999999999</v>
      </c>
      <c r="E5" s="322" t="s">
        <v>58</v>
      </c>
      <c r="F5" s="325" t="s">
        <v>53</v>
      </c>
      <c r="G5" s="302">
        <v>0.75600000000000001</v>
      </c>
      <c r="K5" s="328" t="s">
        <v>317</v>
      </c>
    </row>
    <row r="6" spans="1:23" ht="15.75" thickBot="1" x14ac:dyDescent="0.3">
      <c r="B6" s="321" t="s">
        <v>58</v>
      </c>
      <c r="C6" s="18" t="s">
        <v>311</v>
      </c>
      <c r="D6" s="18">
        <v>0.93310000000000004</v>
      </c>
      <c r="E6" s="339"/>
      <c r="F6" s="338" t="s">
        <v>70</v>
      </c>
      <c r="G6" s="302">
        <v>0.24399999999999999</v>
      </c>
      <c r="K6" s="311">
        <f>Main!F85</f>
        <v>607.42617999999993</v>
      </c>
    </row>
    <row r="7" spans="1:23" x14ac:dyDescent="0.25">
      <c r="B7" s="321" t="s">
        <v>303</v>
      </c>
      <c r="C7" s="18" t="s">
        <v>312</v>
      </c>
      <c r="D7" s="18">
        <v>1.8660000000000001</v>
      </c>
      <c r="E7" s="323"/>
      <c r="F7" s="326" t="s">
        <v>53</v>
      </c>
      <c r="G7" s="302">
        <v>0.75600000000000001</v>
      </c>
    </row>
    <row r="8" spans="1:23" x14ac:dyDescent="0.25">
      <c r="B8" s="321" t="s">
        <v>70</v>
      </c>
      <c r="C8" s="18" t="s">
        <v>313</v>
      </c>
      <c r="D8" s="18">
        <v>1.2</v>
      </c>
      <c r="E8" s="323" t="s">
        <v>303</v>
      </c>
      <c r="F8" s="326" t="s">
        <v>70</v>
      </c>
      <c r="G8" s="302">
        <v>2.9000000000000001E-2</v>
      </c>
    </row>
    <row r="9" spans="1:23" ht="15.75" thickBot="1" x14ac:dyDescent="0.3">
      <c r="B9" s="321" t="s">
        <v>304</v>
      </c>
      <c r="C9" s="18" t="s">
        <v>314</v>
      </c>
      <c r="D9" s="18">
        <v>1.68</v>
      </c>
      <c r="E9" s="339"/>
      <c r="F9" s="338" t="s">
        <v>304</v>
      </c>
      <c r="G9" s="302">
        <v>0.215</v>
      </c>
    </row>
    <row r="10" spans="1:23" x14ac:dyDescent="0.25">
      <c r="B10" s="308"/>
      <c r="C10" s="17"/>
      <c r="D10" s="18"/>
      <c r="E10" s="323" t="s">
        <v>304</v>
      </c>
      <c r="F10" s="326" t="s">
        <v>53</v>
      </c>
      <c r="G10" s="302">
        <v>0.84599999999999997</v>
      </c>
    </row>
    <row r="11" spans="1:23" ht="15.75" thickBot="1" x14ac:dyDescent="0.3">
      <c r="B11" s="309"/>
      <c r="C11" s="146"/>
      <c r="D11" s="146"/>
      <c r="E11" s="324"/>
      <c r="F11" s="327" t="s">
        <v>70</v>
      </c>
      <c r="G11" s="303">
        <v>0.154</v>
      </c>
    </row>
    <row r="12" spans="1:23" ht="15.75" thickTop="1" x14ac:dyDescent="0.25">
      <c r="C12" s="19" t="s">
        <v>315</v>
      </c>
      <c r="G12" s="16" t="s">
        <v>316</v>
      </c>
    </row>
    <row r="13" spans="1:23" ht="15.75" thickBot="1" x14ac:dyDescent="0.3"/>
    <row r="14" spans="1:23" ht="15.75" thickBot="1" x14ac:dyDescent="0.3">
      <c r="A14" s="312"/>
      <c r="B14" s="318" t="s">
        <v>63</v>
      </c>
      <c r="C14" s="312"/>
      <c r="D14" s="312"/>
      <c r="E14" s="312"/>
      <c r="F14" s="312"/>
      <c r="G14" s="312"/>
      <c r="H14" s="312"/>
      <c r="I14" s="312"/>
      <c r="J14" s="312"/>
      <c r="K14" s="312"/>
      <c r="L14" s="312"/>
      <c r="M14" s="312"/>
      <c r="N14" s="312"/>
      <c r="O14" s="312"/>
      <c r="P14" s="312"/>
      <c r="Q14" s="312"/>
      <c r="R14" s="312"/>
      <c r="S14" s="312"/>
      <c r="T14" s="312"/>
      <c r="U14" s="312"/>
      <c r="V14" s="312"/>
      <c r="W14" s="312"/>
    </row>
    <row r="15" spans="1:23" ht="15.75" thickBot="1" x14ac:dyDescent="0.3"/>
    <row r="16" spans="1:23" ht="16.5" thickTop="1" thickBot="1" x14ac:dyDescent="0.3">
      <c r="B16" s="315" t="s">
        <v>307</v>
      </c>
      <c r="C16" s="316" t="s">
        <v>308</v>
      </c>
      <c r="D16" s="316" t="s">
        <v>318</v>
      </c>
      <c r="E16" s="317" t="s">
        <v>319</v>
      </c>
      <c r="F16" s="18"/>
      <c r="J16" s="328" t="s">
        <v>306</v>
      </c>
    </row>
    <row r="17" spans="1:23" ht="15.75" thickBot="1" x14ac:dyDescent="0.3">
      <c r="B17" s="329" t="s">
        <v>58</v>
      </c>
      <c r="C17" s="325" t="s">
        <v>53</v>
      </c>
      <c r="D17" s="18">
        <v>0</v>
      </c>
      <c r="E17" s="302">
        <f>$K$6+D17*0.000001</f>
        <v>607.42617999999993</v>
      </c>
      <c r="F17" s="18"/>
      <c r="J17" s="311">
        <v>0</v>
      </c>
    </row>
    <row r="18" spans="1:23" ht="16.5" thickTop="1" thickBot="1" x14ac:dyDescent="0.3">
      <c r="B18" s="337"/>
      <c r="C18" s="338" t="s">
        <v>70</v>
      </c>
      <c r="D18" s="18">
        <v>0</v>
      </c>
      <c r="E18" s="302">
        <f t="shared" ref="E18:E23" si="0">$K$6+D18*0.000001</f>
        <v>607.42617999999993</v>
      </c>
      <c r="F18" s="18"/>
      <c r="G18" s="19"/>
      <c r="I18" s="19"/>
    </row>
    <row r="19" spans="1:23" x14ac:dyDescent="0.25">
      <c r="B19" s="329"/>
      <c r="C19" s="326" t="s">
        <v>53</v>
      </c>
      <c r="D19" s="18">
        <v>0</v>
      </c>
      <c r="E19" s="302">
        <f t="shared" si="0"/>
        <v>607.42617999999993</v>
      </c>
      <c r="F19" s="18"/>
      <c r="G19" s="19"/>
    </row>
    <row r="20" spans="1:23" x14ac:dyDescent="0.25">
      <c r="B20" s="329" t="s">
        <v>303</v>
      </c>
      <c r="C20" s="326" t="s">
        <v>70</v>
      </c>
      <c r="D20" s="18">
        <v>0</v>
      </c>
      <c r="E20" s="302">
        <f t="shared" si="0"/>
        <v>607.42617999999993</v>
      </c>
      <c r="F20" s="18"/>
      <c r="G20" s="19"/>
    </row>
    <row r="21" spans="1:23" ht="15.75" thickBot="1" x14ac:dyDescent="0.3">
      <c r="B21" s="337"/>
      <c r="C21" s="338" t="s">
        <v>304</v>
      </c>
      <c r="D21" s="18">
        <v>0</v>
      </c>
      <c r="E21" s="302">
        <f t="shared" si="0"/>
        <v>607.42617999999993</v>
      </c>
      <c r="F21" s="18"/>
      <c r="G21" s="19"/>
    </row>
    <row r="22" spans="1:23" x14ac:dyDescent="0.25">
      <c r="B22" s="329" t="s">
        <v>304</v>
      </c>
      <c r="C22" s="326" t="s">
        <v>53</v>
      </c>
      <c r="D22" s="18">
        <v>0</v>
      </c>
      <c r="E22" s="302">
        <f t="shared" si="0"/>
        <v>607.42617999999993</v>
      </c>
      <c r="F22" s="18"/>
      <c r="G22" s="19"/>
    </row>
    <row r="23" spans="1:23" ht="15.75" thickBot="1" x14ac:dyDescent="0.3">
      <c r="B23" s="330"/>
      <c r="C23" s="327" t="s">
        <v>70</v>
      </c>
      <c r="D23" s="146">
        <v>0</v>
      </c>
      <c r="E23" s="303">
        <f t="shared" si="0"/>
        <v>607.42617999999993</v>
      </c>
      <c r="F23" s="18"/>
      <c r="G23" s="19"/>
    </row>
    <row r="24" spans="1:23" ht="16.5" thickTop="1" thickBot="1" x14ac:dyDescent="0.3"/>
    <row r="25" spans="1:23" ht="15.75" thickBot="1" x14ac:dyDescent="0.3">
      <c r="A25" s="312"/>
      <c r="B25" s="318" t="s">
        <v>65</v>
      </c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</row>
    <row r="26" spans="1:23" ht="15.75" thickBot="1" x14ac:dyDescent="0.3"/>
    <row r="27" spans="1:23" ht="16.5" thickTop="1" thickBot="1" x14ac:dyDescent="0.3">
      <c r="B27" s="315" t="s">
        <v>307</v>
      </c>
      <c r="C27" s="316" t="s">
        <v>308</v>
      </c>
      <c r="D27" s="316" t="s">
        <v>318</v>
      </c>
      <c r="E27" s="317" t="s">
        <v>319</v>
      </c>
      <c r="F27" s="18"/>
      <c r="J27" s="328" t="s">
        <v>306</v>
      </c>
    </row>
    <row r="28" spans="1:23" ht="15.75" thickBot="1" x14ac:dyDescent="0.3">
      <c r="B28" s="329" t="s">
        <v>58</v>
      </c>
      <c r="C28" s="325" t="s">
        <v>53</v>
      </c>
      <c r="D28" s="18">
        <v>179.4</v>
      </c>
      <c r="E28" s="302">
        <f>$K$6+D28*0.000001</f>
        <v>607.42635939999991</v>
      </c>
      <c r="F28" s="18" t="s">
        <v>321</v>
      </c>
      <c r="J28" s="311">
        <v>0</v>
      </c>
    </row>
    <row r="29" spans="1:23" ht="16.5" thickTop="1" thickBot="1" x14ac:dyDescent="0.3">
      <c r="B29" s="337"/>
      <c r="C29" s="338" t="s">
        <v>70</v>
      </c>
      <c r="D29" s="18">
        <v>68</v>
      </c>
      <c r="E29" s="302">
        <f t="shared" ref="E29:E34" si="1">$K$6+D29*0.000001</f>
        <v>607.42624799999999</v>
      </c>
      <c r="F29" s="18" t="s">
        <v>322</v>
      </c>
      <c r="G29" s="19"/>
      <c r="I29" s="19"/>
    </row>
    <row r="30" spans="1:23" x14ac:dyDescent="0.25">
      <c r="B30" s="329"/>
      <c r="C30" s="326" t="s">
        <v>53</v>
      </c>
      <c r="D30" s="18">
        <v>186.9</v>
      </c>
      <c r="E30" s="302">
        <f t="shared" si="1"/>
        <v>607.42636689999995</v>
      </c>
      <c r="F30" s="18" t="s">
        <v>321</v>
      </c>
      <c r="G30" s="19"/>
    </row>
    <row r="31" spans="1:23" x14ac:dyDescent="0.25">
      <c r="B31" s="329" t="s">
        <v>303</v>
      </c>
      <c r="C31" s="326" t="s">
        <v>70</v>
      </c>
      <c r="D31" s="18">
        <v>76.099999999999994</v>
      </c>
      <c r="E31" s="302">
        <f t="shared" si="1"/>
        <v>607.42625609999993</v>
      </c>
      <c r="F31" s="18" t="s">
        <v>323</v>
      </c>
      <c r="G31" s="19"/>
    </row>
    <row r="32" spans="1:23" ht="15.75" thickBot="1" x14ac:dyDescent="0.3">
      <c r="B32" s="337"/>
      <c r="C32" s="338" t="s">
        <v>304</v>
      </c>
      <c r="D32" s="18">
        <v>80.3</v>
      </c>
      <c r="E32" s="302">
        <f t="shared" si="1"/>
        <v>607.42626029999997</v>
      </c>
      <c r="F32" s="18" t="s">
        <v>323</v>
      </c>
      <c r="G32" s="19"/>
    </row>
    <row r="33" spans="1:23" x14ac:dyDescent="0.25">
      <c r="B33" s="329" t="s">
        <v>304</v>
      </c>
      <c r="C33" s="326" t="s">
        <v>53</v>
      </c>
      <c r="D33" s="18" t="s">
        <v>305</v>
      </c>
      <c r="E33" s="302" t="e">
        <f t="shared" si="1"/>
        <v>#VALUE!</v>
      </c>
      <c r="F33" s="18"/>
      <c r="G33" s="19"/>
    </row>
    <row r="34" spans="1:23" ht="15.75" thickBot="1" x14ac:dyDescent="0.3">
      <c r="B34" s="330"/>
      <c r="C34" s="327" t="s">
        <v>70</v>
      </c>
      <c r="D34" s="146" t="s">
        <v>305</v>
      </c>
      <c r="E34" s="303" t="e">
        <f t="shared" si="1"/>
        <v>#VALUE!</v>
      </c>
      <c r="F34" s="18"/>
      <c r="G34" s="19"/>
    </row>
    <row r="35" spans="1:23" ht="16.5" thickTop="1" thickBot="1" x14ac:dyDescent="0.3"/>
    <row r="36" spans="1:23" ht="15.75" thickBot="1" x14ac:dyDescent="0.3">
      <c r="A36" s="312"/>
      <c r="B36" s="318" t="s">
        <v>66</v>
      </c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312"/>
      <c r="V36" s="312"/>
      <c r="W36" s="312"/>
    </row>
    <row r="37" spans="1:23" ht="15.75" thickBot="1" x14ac:dyDescent="0.3"/>
    <row r="38" spans="1:23" ht="16.5" thickTop="1" thickBot="1" x14ac:dyDescent="0.3">
      <c r="B38" s="315" t="s">
        <v>307</v>
      </c>
      <c r="C38" s="316" t="s">
        <v>308</v>
      </c>
      <c r="D38" s="316" t="s">
        <v>318</v>
      </c>
      <c r="E38" s="317" t="s">
        <v>319</v>
      </c>
      <c r="F38" s="18"/>
      <c r="J38" s="328" t="s">
        <v>306</v>
      </c>
    </row>
    <row r="39" spans="1:23" ht="15.75" thickBot="1" x14ac:dyDescent="0.3">
      <c r="B39" s="329" t="s">
        <v>58</v>
      </c>
      <c r="C39" s="325" t="s">
        <v>53</v>
      </c>
      <c r="D39" s="18">
        <v>222.6</v>
      </c>
      <c r="E39" s="302">
        <f>$K$6+D39*0.000001</f>
        <v>607.42640259999996</v>
      </c>
      <c r="F39" s="18" t="s">
        <v>321</v>
      </c>
      <c r="J39" s="311">
        <v>0</v>
      </c>
    </row>
    <row r="40" spans="1:23" ht="16.5" thickTop="1" thickBot="1" x14ac:dyDescent="0.3">
      <c r="B40" s="337"/>
      <c r="C40" s="338" t="s">
        <v>70</v>
      </c>
      <c r="D40" s="18">
        <v>174.5</v>
      </c>
      <c r="E40" s="302">
        <f t="shared" ref="E40:E45" si="2">$K$6+D40*0.000001</f>
        <v>607.42635449999989</v>
      </c>
      <c r="F40" s="18" t="s">
        <v>322</v>
      </c>
      <c r="G40" s="19"/>
      <c r="I40" s="19"/>
    </row>
    <row r="41" spans="1:23" x14ac:dyDescent="0.25">
      <c r="B41" s="329"/>
      <c r="C41" s="326" t="s">
        <v>53</v>
      </c>
      <c r="D41" s="18">
        <v>233.9</v>
      </c>
      <c r="E41" s="302">
        <f t="shared" si="2"/>
        <v>607.42641389999994</v>
      </c>
      <c r="F41" s="18" t="s">
        <v>321</v>
      </c>
      <c r="G41" s="19"/>
    </row>
    <row r="42" spans="1:23" x14ac:dyDescent="0.25">
      <c r="B42" s="329" t="s">
        <v>303</v>
      </c>
      <c r="C42" s="326" t="s">
        <v>70</v>
      </c>
      <c r="D42" s="18">
        <v>188.2</v>
      </c>
      <c r="E42" s="302">
        <f t="shared" si="2"/>
        <v>607.42636819999996</v>
      </c>
      <c r="F42" s="18" t="s">
        <v>324</v>
      </c>
      <c r="G42" s="19"/>
    </row>
    <row r="43" spans="1:23" ht="15.75" thickBot="1" x14ac:dyDescent="0.3">
      <c r="B43" s="337"/>
      <c r="C43" s="338" t="s">
        <v>304</v>
      </c>
      <c r="D43" s="18">
        <v>194.7</v>
      </c>
      <c r="E43" s="302">
        <f t="shared" si="2"/>
        <v>607.42637469999988</v>
      </c>
      <c r="F43" s="18" t="s">
        <v>323</v>
      </c>
      <c r="G43" s="19"/>
    </row>
    <row r="44" spans="1:23" x14ac:dyDescent="0.25">
      <c r="B44" s="329" t="s">
        <v>304</v>
      </c>
      <c r="C44" s="326" t="s">
        <v>53</v>
      </c>
      <c r="D44" s="18" t="s">
        <v>305</v>
      </c>
      <c r="E44" s="302" t="e">
        <f t="shared" si="2"/>
        <v>#VALUE!</v>
      </c>
      <c r="F44" s="18"/>
      <c r="G44" s="19"/>
    </row>
    <row r="45" spans="1:23" ht="15.75" thickBot="1" x14ac:dyDescent="0.3">
      <c r="B45" s="330"/>
      <c r="C45" s="327" t="s">
        <v>70</v>
      </c>
      <c r="D45" s="146" t="s">
        <v>305</v>
      </c>
      <c r="E45" s="303" t="e">
        <f t="shared" si="2"/>
        <v>#VALUE!</v>
      </c>
      <c r="F45" s="18"/>
      <c r="G45" s="19"/>
    </row>
    <row r="46" spans="1:23" ht="16.5" thickTop="1" thickBot="1" x14ac:dyDescent="0.3"/>
    <row r="47" spans="1:23" ht="15.75" thickBot="1" x14ac:dyDescent="0.3">
      <c r="A47" s="312"/>
      <c r="B47" s="318" t="s">
        <v>67</v>
      </c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</row>
    <row r="48" spans="1:23" ht="15.75" thickBot="1" x14ac:dyDescent="0.3"/>
    <row r="49" spans="1:23" ht="16.5" thickTop="1" thickBot="1" x14ac:dyDescent="0.3">
      <c r="B49" s="315" t="s">
        <v>307</v>
      </c>
      <c r="C49" s="316" t="s">
        <v>308</v>
      </c>
      <c r="D49" s="316" t="s">
        <v>318</v>
      </c>
      <c r="E49" s="317" t="s">
        <v>319</v>
      </c>
      <c r="F49" s="18"/>
      <c r="J49" s="328" t="s">
        <v>306</v>
      </c>
    </row>
    <row r="50" spans="1:23" ht="15.75" thickBot="1" x14ac:dyDescent="0.3">
      <c r="B50" s="329" t="s">
        <v>58</v>
      </c>
      <c r="C50" s="325" t="s">
        <v>53</v>
      </c>
      <c r="D50" s="18">
        <v>278.89999999999998</v>
      </c>
      <c r="E50" s="302">
        <f>$K$6+D50*0.000001</f>
        <v>607.42645889999994</v>
      </c>
      <c r="F50" s="18" t="s">
        <v>321</v>
      </c>
      <c r="J50" s="311">
        <v>0</v>
      </c>
    </row>
    <row r="51" spans="1:23" ht="16.5" thickTop="1" thickBot="1" x14ac:dyDescent="0.3">
      <c r="B51" s="337"/>
      <c r="C51" s="338" t="s">
        <v>70</v>
      </c>
      <c r="D51" s="18">
        <v>292</v>
      </c>
      <c r="E51" s="302">
        <f t="shared" ref="E51:E56" si="3">$K$6+D51*0.000001</f>
        <v>607.42647199999988</v>
      </c>
      <c r="F51" s="18" t="s">
        <v>325</v>
      </c>
      <c r="G51" s="19"/>
      <c r="I51" s="19"/>
    </row>
    <row r="52" spans="1:23" x14ac:dyDescent="0.25">
      <c r="B52" s="329"/>
      <c r="C52" s="326" t="s">
        <v>53</v>
      </c>
      <c r="D52" s="18">
        <v>294.89999999999998</v>
      </c>
      <c r="E52" s="302">
        <f t="shared" si="3"/>
        <v>607.4264748999999</v>
      </c>
      <c r="F52" s="18" t="s">
        <v>321</v>
      </c>
      <c r="G52" s="19"/>
    </row>
    <row r="53" spans="1:23" x14ac:dyDescent="0.25">
      <c r="B53" s="329" t="s">
        <v>303</v>
      </c>
      <c r="C53" s="326" t="s">
        <v>70</v>
      </c>
      <c r="D53" s="18">
        <v>301.7</v>
      </c>
      <c r="E53" s="302">
        <f t="shared" si="3"/>
        <v>607.42648169999995</v>
      </c>
      <c r="F53" s="18" t="s">
        <v>324</v>
      </c>
      <c r="G53" s="19"/>
    </row>
    <row r="54" spans="1:23" ht="15.75" thickBot="1" x14ac:dyDescent="0.3">
      <c r="B54" s="337"/>
      <c r="C54" s="338" t="s">
        <v>304</v>
      </c>
      <c r="D54" s="18">
        <v>311.39999999999998</v>
      </c>
      <c r="E54" s="302">
        <f t="shared" si="3"/>
        <v>607.42649139999992</v>
      </c>
      <c r="F54" s="18" t="s">
        <v>324</v>
      </c>
      <c r="G54" s="19"/>
    </row>
    <row r="55" spans="1:23" x14ac:dyDescent="0.25">
      <c r="B55" s="329" t="s">
        <v>304</v>
      </c>
      <c r="C55" s="326" t="s">
        <v>53</v>
      </c>
      <c r="D55" s="18" t="s">
        <v>305</v>
      </c>
      <c r="E55" s="302" t="e">
        <f t="shared" si="3"/>
        <v>#VALUE!</v>
      </c>
      <c r="F55" s="18"/>
      <c r="G55" s="19"/>
    </row>
    <row r="56" spans="1:23" ht="15.75" thickBot="1" x14ac:dyDescent="0.3">
      <c r="B56" s="330"/>
      <c r="C56" s="327" t="s">
        <v>70</v>
      </c>
      <c r="D56" s="146" t="s">
        <v>305</v>
      </c>
      <c r="E56" s="303" t="e">
        <f t="shared" si="3"/>
        <v>#VALUE!</v>
      </c>
      <c r="F56" s="18"/>
      <c r="G56" s="19"/>
    </row>
    <row r="57" spans="1:23" ht="16.5" thickTop="1" thickBot="1" x14ac:dyDescent="0.3"/>
    <row r="58" spans="1:23" ht="15.75" thickBot="1" x14ac:dyDescent="0.3">
      <c r="A58" s="312"/>
      <c r="B58" s="318" t="s">
        <v>68</v>
      </c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</row>
    <row r="59" spans="1:23" ht="15.75" thickBot="1" x14ac:dyDescent="0.3"/>
    <row r="60" spans="1:23" ht="16.5" thickTop="1" thickBot="1" x14ac:dyDescent="0.3">
      <c r="B60" s="315" t="s">
        <v>307</v>
      </c>
      <c r="C60" s="316" t="s">
        <v>308</v>
      </c>
      <c r="D60" s="316" t="s">
        <v>318</v>
      </c>
      <c r="E60" s="317" t="s">
        <v>319</v>
      </c>
      <c r="F60" s="18"/>
      <c r="J60" s="328" t="s">
        <v>306</v>
      </c>
    </row>
    <row r="61" spans="1:23" ht="15.75" thickBot="1" x14ac:dyDescent="0.3">
      <c r="B61" s="329" t="s">
        <v>58</v>
      </c>
      <c r="C61" s="325" t="s">
        <v>53</v>
      </c>
      <c r="D61" s="18">
        <v>355.3</v>
      </c>
      <c r="E61" s="302">
        <f>$K$6+D61*0.000001</f>
        <v>607.42653529999995</v>
      </c>
      <c r="F61" s="18" t="s">
        <v>321</v>
      </c>
      <c r="J61" s="311">
        <v>0</v>
      </c>
    </row>
    <row r="62" spans="1:23" ht="16.5" thickTop="1" thickBot="1" x14ac:dyDescent="0.3">
      <c r="B62" s="337"/>
      <c r="C62" s="338" t="s">
        <v>70</v>
      </c>
      <c r="D62" s="18">
        <v>394</v>
      </c>
      <c r="E62" s="302">
        <f t="shared" ref="E62:E67" si="4">$K$6+D62*0.000001</f>
        <v>607.42657399999996</v>
      </c>
      <c r="F62" s="18" t="s">
        <v>326</v>
      </c>
      <c r="G62" s="19"/>
      <c r="I62" s="19"/>
    </row>
    <row r="63" spans="1:23" x14ac:dyDescent="0.25">
      <c r="B63" s="329"/>
      <c r="C63" s="326" t="s">
        <v>53</v>
      </c>
      <c r="D63" s="18">
        <v>372.3</v>
      </c>
      <c r="E63" s="302">
        <f t="shared" si="4"/>
        <v>607.42655229999991</v>
      </c>
      <c r="F63" s="18" t="s">
        <v>321</v>
      </c>
      <c r="G63" s="19"/>
    </row>
    <row r="64" spans="1:23" x14ac:dyDescent="0.25">
      <c r="B64" s="329" t="s">
        <v>303</v>
      </c>
      <c r="C64" s="326" t="s">
        <v>70</v>
      </c>
      <c r="D64" s="18">
        <v>413.2</v>
      </c>
      <c r="E64" s="302">
        <f t="shared" si="4"/>
        <v>607.42659319999996</v>
      </c>
      <c r="F64" s="18" t="s">
        <v>324</v>
      </c>
      <c r="G64" s="19"/>
    </row>
    <row r="65" spans="2:7" ht="15.75" thickBot="1" x14ac:dyDescent="0.3">
      <c r="B65" s="337"/>
      <c r="C65" s="338" t="s">
        <v>304</v>
      </c>
      <c r="D65" s="18">
        <v>426</v>
      </c>
      <c r="E65" s="302">
        <f t="shared" si="4"/>
        <v>607.42660599999988</v>
      </c>
      <c r="F65" s="18" t="s">
        <v>324</v>
      </c>
      <c r="G65" s="19"/>
    </row>
    <row r="66" spans="2:7" x14ac:dyDescent="0.25">
      <c r="B66" s="329" t="s">
        <v>304</v>
      </c>
      <c r="C66" s="326" t="s">
        <v>53</v>
      </c>
      <c r="D66" s="18" t="s">
        <v>305</v>
      </c>
      <c r="E66" s="302" t="e">
        <f t="shared" si="4"/>
        <v>#VALUE!</v>
      </c>
      <c r="F66" s="18"/>
      <c r="G66" s="19"/>
    </row>
    <row r="67" spans="2:7" ht="15.75" thickBot="1" x14ac:dyDescent="0.3">
      <c r="B67" s="330"/>
      <c r="C67" s="327" t="s">
        <v>70</v>
      </c>
      <c r="D67" s="146" t="s">
        <v>305</v>
      </c>
      <c r="E67" s="303" t="e">
        <f t="shared" si="4"/>
        <v>#VALUE!</v>
      </c>
      <c r="F67" s="18"/>
      <c r="G67" s="19"/>
    </row>
    <row r="68" spans="2:7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Methods</vt:lpstr>
      <vt:lpstr>493nm</vt:lpstr>
      <vt:lpstr>650nm</vt:lpstr>
      <vt:lpstr>Isotope-Sw</vt:lpstr>
      <vt:lpstr>Trapping-History</vt:lpstr>
      <vt:lpstr>Center-Abl</vt:lpstr>
      <vt:lpstr>Neutral</vt:lpstr>
      <vt:lpstr>Even-Isotopes</vt:lpstr>
      <vt:lpstr>Odd-Isotopes</vt:lpstr>
      <vt:lpstr>Data</vt:lpstr>
    </vt:vector>
  </TitlesOfParts>
  <Company>University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m9day</dc:creator>
  <cp:lastModifiedBy>RemoteWS</cp:lastModifiedBy>
  <dcterms:created xsi:type="dcterms:W3CDTF">2019-07-15T15:01:55Z</dcterms:created>
  <dcterms:modified xsi:type="dcterms:W3CDTF">2021-08-06T19:54:19Z</dcterms:modified>
</cp:coreProperties>
</file>