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ml.chartshape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drawings/drawing18.xml" ContentType="application/vnd.openxmlformats-officedocument.drawingml.chartshape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drawings/drawing20.xml" ContentType="application/vnd.openxmlformats-officedocument.drawingml.chartshape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drawings/drawing22.xml" ContentType="application/vnd.openxmlformats-officedocument.drawingml.chartshape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drawings/drawing24.xml" ContentType="application/vnd.openxmlformats-officedocument.drawingml.chartshape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harts/chart25.xml" ContentType="application/vnd.openxmlformats-officedocument.drawingml.chart+xml"/>
  <Override PartName="/xl/drawings/drawing26.xml" ContentType="application/vnd.openxmlformats-officedocument.drawingml.chartshapes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harts/chart27.xml" ContentType="application/vnd.openxmlformats-officedocument.drawingml.chart+xml"/>
  <Override PartName="/xl/drawings/drawing28.xml" ContentType="application/vnd.openxmlformats-officedocument.drawingml.chartshapes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drawings/drawing30.xml" ContentType="application/vnd.openxmlformats-officedocument.drawingml.chartshapes+xml"/>
  <Override PartName="/xl/charts/chart30.xml" ContentType="application/vnd.openxmlformats-officedocument.drawingml.chart+xml"/>
  <Override PartName="/xl/drawings/drawing31.xml" ContentType="application/vnd.openxmlformats-officedocument.drawing+xml"/>
  <Override PartName="/xl/charts/chart31.xml" ContentType="application/vnd.openxmlformats-officedocument.drawingml.chart+xml"/>
  <Override PartName="/xl/drawings/drawing32.xml" ContentType="application/vnd.openxmlformats-officedocument.drawingml.chartshapes+xml"/>
  <Override PartName="/xl/charts/chart32.xml" ContentType="application/vnd.openxmlformats-officedocument.drawingml.chart+xml"/>
  <Override PartName="/xl/drawings/drawing33.xml" ContentType="application/vnd.openxmlformats-officedocument.drawing+xml"/>
  <Override PartName="/xl/charts/chart33.xml" ContentType="application/vnd.openxmlformats-officedocument.drawingml.chart+xml"/>
  <Override PartName="/xl/drawings/drawing34.xml" ContentType="application/vnd.openxmlformats-officedocument.drawingml.chartshapes+xml"/>
  <Override PartName="/xl/charts/chart34.xml" ContentType="application/vnd.openxmlformats-officedocument.drawingml.chart+xml"/>
  <Override PartName="/xl/drawings/drawing35.xml" ContentType="application/vnd.openxmlformats-officedocument.drawing+xml"/>
  <Override PartName="/xl/charts/chart35.xml" ContentType="application/vnd.openxmlformats-officedocument.drawingml.chart+xml"/>
  <Override PartName="/xl/drawings/drawing36.xml" ContentType="application/vnd.openxmlformats-officedocument.drawingml.chartshapes+xml"/>
  <Override PartName="/xl/charts/chart36.xml" ContentType="application/vnd.openxmlformats-officedocument.drawingml.chart+xml"/>
  <Override PartName="/xl/drawings/drawing37.xml" ContentType="application/vnd.openxmlformats-officedocument.drawing+xml"/>
  <Override PartName="/xl/charts/chart37.xml" ContentType="application/vnd.openxmlformats-officedocument.drawingml.chart+xml"/>
  <Override PartName="/xl/drawings/drawing38.xml" ContentType="application/vnd.openxmlformats-officedocument.drawingml.chartshapes+xml"/>
  <Override PartName="/xl/charts/chart38.xml" ContentType="application/vnd.openxmlformats-officedocument.drawingml.chart+xml"/>
  <Override PartName="/xl/drawings/drawing39.xml" ContentType="application/vnd.openxmlformats-officedocument.drawing+xml"/>
  <Override PartName="/xl/charts/chart39.xml" ContentType="application/vnd.openxmlformats-officedocument.drawingml.chart+xml"/>
  <Override PartName="/xl/drawings/drawing40.xml" ContentType="application/vnd.openxmlformats-officedocument.drawingml.chartshapes+xml"/>
  <Override PartName="/xl/charts/chart40.xml" ContentType="application/vnd.openxmlformats-officedocument.drawingml.chart+xml"/>
  <Override PartName="/xl/drawings/drawing41.xml" ContentType="application/vnd.openxmlformats-officedocument.drawing+xml"/>
  <Override PartName="/xl/charts/chart41.xml" ContentType="application/vnd.openxmlformats-officedocument.drawingml.chart+xml"/>
  <Override PartName="/xl/drawings/drawing42.xml" ContentType="application/vnd.openxmlformats-officedocument.drawingml.chartshapes+xml"/>
  <Override PartName="/xl/charts/chart42.xml" ContentType="application/vnd.openxmlformats-officedocument.drawingml.chart+xml"/>
  <Override PartName="/xl/drawings/drawing43.xml" ContentType="application/vnd.openxmlformats-officedocument.drawing+xml"/>
  <Override PartName="/xl/charts/chart43.xml" ContentType="application/vnd.openxmlformats-officedocument.drawingml.chart+xml"/>
  <Override PartName="/xl/drawings/drawing44.xml" ContentType="application/vnd.openxmlformats-officedocument.drawingml.chartshapes+xml"/>
  <Override PartName="/xl/charts/chart44.xml" ContentType="application/vnd.openxmlformats-officedocument.drawingml.chart+xml"/>
  <Override PartName="/xl/drawings/drawing45.xml" ContentType="application/vnd.openxmlformats-officedocument.drawing+xml"/>
  <Override PartName="/xl/charts/chart45.xml" ContentType="application/vnd.openxmlformats-officedocument.drawingml.chart+xml"/>
  <Override PartName="/xl/drawings/drawing46.xml" ContentType="application/vnd.openxmlformats-officedocument.drawingml.chartshapes+xml"/>
  <Override PartName="/xl/charts/chart46.xml" ContentType="application/vnd.openxmlformats-officedocument.drawingml.chart+xml"/>
  <Override PartName="/xl/drawings/drawing47.xml" ContentType="application/vnd.openxmlformats-officedocument.drawing+xml"/>
  <Override PartName="/xl/charts/chart47.xml" ContentType="application/vnd.openxmlformats-officedocument.drawingml.chart+xml"/>
  <Override PartName="/xl/drawings/drawing48.xml" ContentType="application/vnd.openxmlformats-officedocument.drawingml.chartshapes+xml"/>
  <Override PartName="/xl/charts/chart48.xml" ContentType="application/vnd.openxmlformats-officedocument.drawingml.chart+xml"/>
  <Override PartName="/xl/drawings/drawing49.xml" ContentType="application/vnd.openxmlformats-officedocument.drawing+xml"/>
  <Override PartName="/xl/charts/chart49.xml" ContentType="application/vnd.openxmlformats-officedocument.drawingml.chart+xml"/>
  <Override PartName="/xl/drawings/drawing50.xml" ContentType="application/vnd.openxmlformats-officedocument.drawingml.chartshapes+xml"/>
  <Override PartName="/xl/charts/chart50.xml" ContentType="application/vnd.openxmlformats-officedocument.drawingml.chart+xml"/>
  <Override PartName="/xl/drawings/drawing51.xml" ContentType="application/vnd.openxmlformats-officedocument.drawing+xml"/>
  <Override PartName="/xl/charts/chart51.xml" ContentType="application/vnd.openxmlformats-officedocument.drawingml.chart+xml"/>
  <Override PartName="/xl/drawings/drawing52.xml" ContentType="application/vnd.openxmlformats-officedocument.drawingml.chartshapes+xml"/>
  <Override PartName="/xl/charts/chart52.xml" ContentType="application/vnd.openxmlformats-officedocument.drawingml.chart+xml"/>
  <Override PartName="/xl/drawings/drawing53.xml" ContentType="application/vnd.openxmlformats-officedocument.drawing+xml"/>
  <Override PartName="/xl/charts/chart53.xml" ContentType="application/vnd.openxmlformats-officedocument.drawingml.chart+xml"/>
  <Override PartName="/xl/drawings/drawing54.xml" ContentType="application/vnd.openxmlformats-officedocument.drawingml.chartshapes+xml"/>
  <Override PartName="/xl/charts/chart54.xml" ContentType="application/vnd.openxmlformats-officedocument.drawingml.chart+xml"/>
  <Override PartName="/xl/drawings/drawing55.xml" ContentType="application/vnd.openxmlformats-officedocument.drawing+xml"/>
  <Override PartName="/xl/charts/chart55.xml" ContentType="application/vnd.openxmlformats-officedocument.drawingml.chart+xml"/>
  <Override PartName="/xl/drawings/drawing56.xml" ContentType="application/vnd.openxmlformats-officedocument.drawingml.chartshapes+xml"/>
  <Override PartName="/xl/charts/chart56.xml" ContentType="application/vnd.openxmlformats-officedocument.drawingml.chart+xml"/>
  <Override PartName="/xl/drawings/drawing57.xml" ContentType="application/vnd.openxmlformats-officedocument.drawing+xml"/>
  <Override PartName="/xl/charts/chart57.xml" ContentType="application/vnd.openxmlformats-officedocument.drawingml.chart+xml"/>
  <Override PartName="/xl/drawings/drawing58.xml" ContentType="application/vnd.openxmlformats-officedocument.drawingml.chartshapes+xml"/>
  <Override PartName="/xl/charts/chart58.xml" ContentType="application/vnd.openxmlformats-officedocument.drawingml.chart+xml"/>
  <Override PartName="/xl/drawings/drawing59.xml" ContentType="application/vnd.openxmlformats-officedocument.drawing+xml"/>
  <Override PartName="/xl/charts/chart59.xml" ContentType="application/vnd.openxmlformats-officedocument.drawingml.chart+xml"/>
  <Override PartName="/xl/drawings/drawing60.xml" ContentType="application/vnd.openxmlformats-officedocument.drawingml.chartshapes+xml"/>
  <Override PartName="/xl/charts/chart60.xml" ContentType="application/vnd.openxmlformats-officedocument.drawingml.chart+xml"/>
  <Override PartName="/xl/drawings/drawing61.xml" ContentType="application/vnd.openxmlformats-officedocument.drawing+xml"/>
  <Override PartName="/xl/charts/chart61.xml" ContentType="application/vnd.openxmlformats-officedocument.drawingml.chart+xml"/>
  <Override PartName="/xl/drawings/drawing62.xml" ContentType="application/vnd.openxmlformats-officedocument.drawingml.chartshapes+xml"/>
  <Override PartName="/xl/charts/chart62.xml" ContentType="application/vnd.openxmlformats-officedocument.drawingml.chart+xml"/>
  <Override PartName="/xl/drawings/drawing63.xml" ContentType="application/vnd.openxmlformats-officedocument.drawing+xml"/>
  <Override PartName="/xl/charts/chart63.xml" ContentType="application/vnd.openxmlformats-officedocument.drawingml.chart+xml"/>
  <Override PartName="/xl/drawings/drawing64.xml" ContentType="application/vnd.openxmlformats-officedocument.drawingml.chartshapes+xml"/>
  <Override PartName="/xl/charts/chart64.xml" ContentType="application/vnd.openxmlformats-officedocument.drawingml.chart+xml"/>
  <Override PartName="/xl/drawings/drawing65.xml" ContentType="application/vnd.openxmlformats-officedocument.drawing+xml"/>
  <Override PartName="/xl/charts/chart65.xml" ContentType="application/vnd.openxmlformats-officedocument.drawingml.chart+xml"/>
  <Override PartName="/xl/drawings/drawing66.xml" ContentType="application/vnd.openxmlformats-officedocument.drawingml.chartshapes+xml"/>
  <Override PartName="/xl/charts/chart66.xml" ContentType="application/vnd.openxmlformats-officedocument.drawingml.chart+xml"/>
  <Override PartName="/xl/drawings/drawing67.xml" ContentType="application/vnd.openxmlformats-officedocument.drawing+xml"/>
  <Override PartName="/xl/charts/chart67.xml" ContentType="application/vnd.openxmlformats-officedocument.drawingml.chart+xml"/>
  <Override PartName="/xl/drawings/drawing68.xml" ContentType="application/vnd.openxmlformats-officedocument.drawingml.chartshapes+xml"/>
  <Override PartName="/xl/charts/chart68.xml" ContentType="application/vnd.openxmlformats-officedocument.drawingml.chart+xml"/>
  <Override PartName="/xl/drawings/drawing69.xml" ContentType="application/vnd.openxmlformats-officedocument.drawing+xml"/>
  <Override PartName="/xl/charts/chart69.xml" ContentType="application/vnd.openxmlformats-officedocument.drawingml.chart+xml"/>
  <Override PartName="/xl/drawings/drawing70.xml" ContentType="application/vnd.openxmlformats-officedocument.drawingml.chartshapes+xml"/>
  <Override PartName="/xl/charts/chart70.xml" ContentType="application/vnd.openxmlformats-officedocument.drawingml.chart+xml"/>
  <Override PartName="/xl/drawings/drawing71.xml" ContentType="application/vnd.openxmlformats-officedocument.drawing+xml"/>
  <Override PartName="/xl/charts/chart71.xml" ContentType="application/vnd.openxmlformats-officedocument.drawingml.chart+xml"/>
  <Override PartName="/xl/drawings/drawing72.xml" ContentType="application/vnd.openxmlformats-officedocument.drawingml.chartshapes+xml"/>
  <Override PartName="/xl/charts/chart72.xml" ContentType="application/vnd.openxmlformats-officedocument.drawingml.chart+xml"/>
  <Override PartName="/xl/drawings/drawing73.xml" ContentType="application/vnd.openxmlformats-officedocument.drawing+xml"/>
  <Override PartName="/xl/charts/chart73.xml" ContentType="application/vnd.openxmlformats-officedocument.drawingml.chart+xml"/>
  <Override PartName="/xl/drawings/drawing74.xml" ContentType="application/vnd.openxmlformats-officedocument.drawingml.chartshapes+xml"/>
  <Override PartName="/xl/charts/chart74.xml" ContentType="application/vnd.openxmlformats-officedocument.drawingml.chart+xml"/>
  <Override PartName="/xl/drawings/drawing75.xml" ContentType="application/vnd.openxmlformats-officedocument.drawing+xml"/>
  <Override PartName="/xl/charts/chart75.xml" ContentType="application/vnd.openxmlformats-officedocument.drawingml.chart+xml"/>
  <Override PartName="/xl/drawings/drawing76.xml" ContentType="application/vnd.openxmlformats-officedocument.drawingml.chartshapes+xml"/>
  <Override PartName="/xl/charts/chart76.xml" ContentType="application/vnd.openxmlformats-officedocument.drawingml.chart+xml"/>
  <Override PartName="/xl/drawings/drawing77.xml" ContentType="application/vnd.openxmlformats-officedocument.drawing+xml"/>
  <Override PartName="/xl/charts/chart77.xml" ContentType="application/vnd.openxmlformats-officedocument.drawingml.chart+xml"/>
  <Override PartName="/xl/drawings/drawing78.xml" ContentType="application/vnd.openxmlformats-officedocument.drawingml.chartshapes+xml"/>
  <Override PartName="/xl/charts/chart78.xml" ContentType="application/vnd.openxmlformats-officedocument.drawingml.chart+xml"/>
  <Override PartName="/xl/drawings/drawing79.xml" ContentType="application/vnd.openxmlformats-officedocument.drawing+xml"/>
  <Override PartName="/xl/charts/chart79.xml" ContentType="application/vnd.openxmlformats-officedocument.drawingml.chart+xml"/>
  <Override PartName="/xl/drawings/drawing80.xml" ContentType="application/vnd.openxmlformats-officedocument.drawingml.chartshapes+xml"/>
  <Override PartName="/xl/charts/chart80.xml" ContentType="application/vnd.openxmlformats-officedocument.drawingml.chart+xml"/>
  <Override PartName="/xl/drawings/drawing81.xml" ContentType="application/vnd.openxmlformats-officedocument.drawing+xml"/>
  <Override PartName="/xl/charts/chart81.xml" ContentType="application/vnd.openxmlformats-officedocument.drawingml.chart+xml"/>
  <Override PartName="/xl/drawings/drawing82.xml" ContentType="application/vnd.openxmlformats-officedocument.drawingml.chartshapes+xml"/>
  <Override PartName="/xl/charts/chart82.xml" ContentType="application/vnd.openxmlformats-officedocument.drawingml.chart+xml"/>
  <Override PartName="/xl/drawings/drawing83.xml" ContentType="application/vnd.openxmlformats-officedocument.drawing+xml"/>
  <Override PartName="/xl/charts/chart83.xml" ContentType="application/vnd.openxmlformats-officedocument.drawingml.chart+xml"/>
  <Override PartName="/xl/drawings/drawing84.xml" ContentType="application/vnd.openxmlformats-officedocument.drawingml.chartshapes+xml"/>
  <Override PartName="/xl/charts/chart84.xml" ContentType="application/vnd.openxmlformats-officedocument.drawingml.chart+xml"/>
  <Override PartName="/xl/drawings/drawing85.xml" ContentType="application/vnd.openxmlformats-officedocument.drawing+xml"/>
  <Override PartName="/xl/charts/chart85.xml" ContentType="application/vnd.openxmlformats-officedocument.drawingml.chart+xml"/>
  <Override PartName="/xl/drawings/drawing86.xml" ContentType="application/vnd.openxmlformats-officedocument.drawingml.chartshapes+xml"/>
  <Override PartName="/xl/charts/chart86.xml" ContentType="application/vnd.openxmlformats-officedocument.drawingml.chart+xml"/>
  <Override PartName="/xl/drawings/drawing87.xml" ContentType="application/vnd.openxmlformats-officedocument.drawing+xml"/>
  <Override PartName="/xl/charts/chart87.xml" ContentType="application/vnd.openxmlformats-officedocument.drawingml.chart+xml"/>
  <Override PartName="/xl/drawings/drawing88.xml" ContentType="application/vnd.openxmlformats-officedocument.drawingml.chartshapes+xml"/>
  <Override PartName="/xl/charts/chart88.xml" ContentType="application/vnd.openxmlformats-officedocument.drawingml.chart+xml"/>
  <Override PartName="/xl/drawings/drawing89.xml" ContentType="application/vnd.openxmlformats-officedocument.drawing+xml"/>
  <Override PartName="/xl/charts/chart89.xml" ContentType="application/vnd.openxmlformats-officedocument.drawingml.chart+xml"/>
  <Override PartName="/xl/drawings/drawing90.xml" ContentType="application/vnd.openxmlformats-officedocument.drawingml.chartshapes+xml"/>
  <Override PartName="/xl/charts/chart90.xml" ContentType="application/vnd.openxmlformats-officedocument.drawingml.chart+xml"/>
  <Override PartName="/xl/drawings/drawing91.xml" ContentType="application/vnd.openxmlformats-officedocument.drawing+xml"/>
  <Override PartName="/xl/charts/chart91.xml" ContentType="application/vnd.openxmlformats-officedocument.drawingml.chart+xml"/>
  <Override PartName="/xl/drawings/drawing92.xml" ContentType="application/vnd.openxmlformats-officedocument.drawingml.chartshapes+xml"/>
  <Override PartName="/xl/charts/chart92.xml" ContentType="application/vnd.openxmlformats-officedocument.drawingml.chart+xml"/>
  <Override PartName="/xl/drawings/drawing93.xml" ContentType="application/vnd.openxmlformats-officedocument.drawing+xml"/>
  <Override PartName="/xl/charts/chart93.xml" ContentType="application/vnd.openxmlformats-officedocument.drawingml.chart+xml"/>
  <Override PartName="/xl/drawings/drawing94.xml" ContentType="application/vnd.openxmlformats-officedocument.drawingml.chartshapes+xml"/>
  <Override PartName="/xl/charts/chart94.xml" ContentType="application/vnd.openxmlformats-officedocument.drawingml.chart+xml"/>
  <Override PartName="/xl/drawings/drawing95.xml" ContentType="application/vnd.openxmlformats-officedocument.drawing+xml"/>
  <Override PartName="/xl/charts/chart95.xml" ContentType="application/vnd.openxmlformats-officedocument.drawingml.chart+xml"/>
  <Override PartName="/xl/drawings/drawing96.xml" ContentType="application/vnd.openxmlformats-officedocument.drawingml.chartshapes+xml"/>
  <Override PartName="/xl/charts/chart96.xml" ContentType="application/vnd.openxmlformats-officedocument.drawingml.chart+xml"/>
  <Override PartName="/xl/drawings/drawing97.xml" ContentType="application/vnd.openxmlformats-officedocument.drawing+xml"/>
  <Override PartName="/xl/charts/chart97.xml" ContentType="application/vnd.openxmlformats-officedocument.drawingml.chart+xml"/>
  <Override PartName="/xl/drawings/drawing98.xml" ContentType="application/vnd.openxmlformats-officedocument.drawingml.chartshapes+xml"/>
  <Override PartName="/xl/charts/chart98.xml" ContentType="application/vnd.openxmlformats-officedocument.drawingml.chart+xml"/>
  <Override PartName="/xl/drawings/drawing99.xml" ContentType="application/vnd.openxmlformats-officedocument.drawing+xml"/>
  <Override PartName="/xl/charts/chart99.xml" ContentType="application/vnd.openxmlformats-officedocument.drawingml.chart+xml"/>
  <Override PartName="/xl/drawings/drawing100.xml" ContentType="application/vnd.openxmlformats-officedocument.drawingml.chartshapes+xml"/>
  <Override PartName="/xl/charts/chart100.xml" ContentType="application/vnd.openxmlformats-officedocument.drawingml.chart+xml"/>
  <Override PartName="/xl/drawings/drawing101.xml" ContentType="application/vnd.openxmlformats-officedocument.drawing+xml"/>
  <Override PartName="/xl/charts/chart101.xml" ContentType="application/vnd.openxmlformats-officedocument.drawingml.chart+xml"/>
  <Override PartName="/xl/drawings/drawing102.xml" ContentType="application/vnd.openxmlformats-officedocument.drawingml.chartshapes+xml"/>
  <Override PartName="/xl/charts/chart102.xml" ContentType="application/vnd.openxmlformats-officedocument.drawingml.chart+xml"/>
  <Override PartName="/xl/drawings/drawing103.xml" ContentType="application/vnd.openxmlformats-officedocument.drawing+xml"/>
  <Override PartName="/xl/charts/chart103.xml" ContentType="application/vnd.openxmlformats-officedocument.drawingml.chart+xml"/>
  <Override PartName="/xl/drawings/drawing104.xml" ContentType="application/vnd.openxmlformats-officedocument.drawingml.chartshapes+xml"/>
  <Override PartName="/xl/charts/chart104.xml" ContentType="application/vnd.openxmlformats-officedocument.drawingml.chart+xml"/>
  <Override PartName="/xl/drawings/drawing105.xml" ContentType="application/vnd.openxmlformats-officedocument.drawing+xml"/>
  <Override PartName="/xl/charts/chart105.xml" ContentType="application/vnd.openxmlformats-officedocument.drawingml.chart+xml"/>
  <Override PartName="/xl/drawings/drawing106.xml" ContentType="application/vnd.openxmlformats-officedocument.drawingml.chartshapes+xml"/>
  <Override PartName="/xl/charts/chart106.xml" ContentType="application/vnd.openxmlformats-officedocument.drawingml.chart+xml"/>
  <Override PartName="/xl/drawings/drawing107.xml" ContentType="application/vnd.openxmlformats-officedocument.drawing+xml"/>
  <Override PartName="/xl/charts/chart107.xml" ContentType="application/vnd.openxmlformats-officedocument.drawingml.chart+xml"/>
  <Override PartName="/xl/drawings/drawing108.xml" ContentType="application/vnd.openxmlformats-officedocument.drawingml.chartshapes+xml"/>
  <Override PartName="/xl/charts/chart108.xml" ContentType="application/vnd.openxmlformats-officedocument.drawingml.chart+xml"/>
  <Override PartName="/xl/drawings/drawing109.xml" ContentType="application/vnd.openxmlformats-officedocument.drawing+xml"/>
  <Override PartName="/xl/charts/chart109.xml" ContentType="application/vnd.openxmlformats-officedocument.drawingml.chart+xml"/>
  <Override PartName="/xl/drawings/drawing110.xml" ContentType="application/vnd.openxmlformats-officedocument.drawingml.chartshapes+xml"/>
  <Override PartName="/xl/charts/chart110.xml" ContentType="application/vnd.openxmlformats-officedocument.drawingml.chart+xml"/>
  <Override PartName="/xl/drawings/drawing111.xml" ContentType="application/vnd.openxmlformats-officedocument.drawing+xml"/>
  <Override PartName="/xl/charts/chart111.xml" ContentType="application/vnd.openxmlformats-officedocument.drawingml.chart+xml"/>
  <Override PartName="/xl/drawings/drawing112.xml" ContentType="application/vnd.openxmlformats-officedocument.drawingml.chartshapes+xml"/>
  <Override PartName="/xl/charts/chart112.xml" ContentType="application/vnd.openxmlformats-officedocument.drawingml.chart+xml"/>
  <Override PartName="/xl/drawings/drawing113.xml" ContentType="application/vnd.openxmlformats-officedocument.drawing+xml"/>
  <Override PartName="/xl/charts/chart113.xml" ContentType="application/vnd.openxmlformats-officedocument.drawingml.chart+xml"/>
  <Override PartName="/xl/drawings/drawing114.xml" ContentType="application/vnd.openxmlformats-officedocument.drawingml.chartshapes+xml"/>
  <Override PartName="/xl/charts/chart114.xml" ContentType="application/vnd.openxmlformats-officedocument.drawingml.chart+xml"/>
  <Override PartName="/xl/drawings/drawing115.xml" ContentType="application/vnd.openxmlformats-officedocument.drawing+xml"/>
  <Override PartName="/xl/charts/chart115.xml" ContentType="application/vnd.openxmlformats-officedocument.drawingml.chart+xml"/>
  <Override PartName="/xl/drawings/drawing116.xml" ContentType="application/vnd.openxmlformats-officedocument.drawingml.chartshapes+xml"/>
  <Override PartName="/xl/charts/chart116.xml" ContentType="application/vnd.openxmlformats-officedocument.drawingml.chart+xml"/>
  <Override PartName="/xl/drawings/drawing117.xml" ContentType="application/vnd.openxmlformats-officedocument.drawing+xml"/>
  <Override PartName="/xl/charts/chart117.xml" ContentType="application/vnd.openxmlformats-officedocument.drawingml.chart+xml"/>
  <Override PartName="/xl/drawings/drawing118.xml" ContentType="application/vnd.openxmlformats-officedocument.drawingml.chartshapes+xml"/>
  <Override PartName="/xl/charts/chart118.xml" ContentType="application/vnd.openxmlformats-officedocument.drawingml.chart+xml"/>
  <Override PartName="/xl/drawings/drawing119.xml" ContentType="application/vnd.openxmlformats-officedocument.drawing+xml"/>
  <Override PartName="/xl/charts/chart119.xml" ContentType="application/vnd.openxmlformats-officedocument.drawingml.chart+xml"/>
  <Override PartName="/xl/drawings/drawing120.xml" ContentType="application/vnd.openxmlformats-officedocument.drawingml.chartshapes+xml"/>
  <Override PartName="/xl/charts/chart120.xml" ContentType="application/vnd.openxmlformats-officedocument.drawingml.chart+xml"/>
  <Override PartName="/xl/drawings/drawing121.xml" ContentType="application/vnd.openxmlformats-officedocument.drawing+xml"/>
  <Override PartName="/xl/charts/chart121.xml" ContentType="application/vnd.openxmlformats-officedocument.drawingml.chart+xml"/>
  <Override PartName="/xl/drawings/drawing122.xml" ContentType="application/vnd.openxmlformats-officedocument.drawingml.chartshapes+xml"/>
  <Override PartName="/xl/charts/chart122.xml" ContentType="application/vnd.openxmlformats-officedocument.drawingml.chart+xml"/>
  <Override PartName="/xl/drawings/drawing123.xml" ContentType="application/vnd.openxmlformats-officedocument.drawing+xml"/>
  <Override PartName="/xl/charts/chart123.xml" ContentType="application/vnd.openxmlformats-officedocument.drawingml.chart+xml"/>
  <Override PartName="/xl/drawings/drawing124.xml" ContentType="application/vnd.openxmlformats-officedocument.drawingml.chartshapes+xml"/>
  <Override PartName="/xl/charts/chart124.xml" ContentType="application/vnd.openxmlformats-officedocument.drawingml.chart+xml"/>
  <Override PartName="/xl/drawings/drawing125.xml" ContentType="application/vnd.openxmlformats-officedocument.drawing+xml"/>
  <Override PartName="/xl/charts/chart125.xml" ContentType="application/vnd.openxmlformats-officedocument.drawingml.chart+xml"/>
  <Override PartName="/xl/drawings/drawing126.xml" ContentType="application/vnd.openxmlformats-officedocument.drawingml.chartshapes+xml"/>
  <Override PartName="/xl/charts/chart126.xml" ContentType="application/vnd.openxmlformats-officedocument.drawingml.chart+xml"/>
  <Override PartName="/xl/drawings/drawing127.xml" ContentType="application/vnd.openxmlformats-officedocument.drawing+xml"/>
  <Override PartName="/xl/charts/chart127.xml" ContentType="application/vnd.openxmlformats-officedocument.drawingml.chart+xml"/>
  <Override PartName="/xl/drawings/drawing128.xml" ContentType="application/vnd.openxmlformats-officedocument.drawingml.chartshapes+xml"/>
  <Override PartName="/xl/charts/chart128.xml" ContentType="application/vnd.openxmlformats-officedocument.drawingml.chart+xml"/>
  <Override PartName="/xl/drawings/drawing129.xml" ContentType="application/vnd.openxmlformats-officedocument.drawing+xml"/>
  <Override PartName="/xl/charts/chart129.xml" ContentType="application/vnd.openxmlformats-officedocument.drawingml.chart+xml"/>
  <Override PartName="/xl/drawings/drawing130.xml" ContentType="application/vnd.openxmlformats-officedocument.drawingml.chartshapes+xml"/>
  <Override PartName="/xl/charts/chart130.xml" ContentType="application/vnd.openxmlformats-officedocument.drawingml.chart+xml"/>
  <Override PartName="/xl/drawings/drawing131.xml" ContentType="application/vnd.openxmlformats-officedocument.drawing+xml"/>
  <Override PartName="/xl/charts/chart131.xml" ContentType="application/vnd.openxmlformats-officedocument.drawingml.chart+xml"/>
  <Override PartName="/xl/drawings/drawing132.xml" ContentType="application/vnd.openxmlformats-officedocument.drawingml.chartshapes+xml"/>
  <Override PartName="/xl/charts/chart13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tcg on 10.10.39.125\2026\1.April-26\"/>
    </mc:Choice>
  </mc:AlternateContent>
  <bookViews>
    <workbookView xWindow="0" yWindow="0" windowWidth="20490" windowHeight="7650" tabRatio="902" firstSheet="61" activeTab="64"/>
  </bookViews>
  <sheets>
    <sheet name="MASTER DATA" sheetId="1" state="hidden" r:id="rId1"/>
    <sheet name="CKPI SEED-4 CO 4" sheetId="72" state="hidden" r:id="rId2"/>
    <sheet name="CKPI SEED-4 CO 3" sheetId="2" state="hidden" r:id="rId3"/>
    <sheet name="CKPI SEED-3 CO 4" sheetId="71" state="hidden" r:id="rId4"/>
    <sheet name="CKPI SEED-3 CO 3" sheetId="3" state="hidden" r:id="rId5"/>
    <sheet name="CKPI SEED-2" sheetId="4" state="hidden" r:id="rId6"/>
    <sheet name="CKPI SEED-1" sheetId="5" state="hidden" r:id="rId7"/>
    <sheet name="CKPI DP Bag house CD GDS CO 4" sheetId="6" state="hidden" r:id="rId8"/>
    <sheet name="MKPI Availability-CO 4 CD GDS " sheetId="19" state="hidden" r:id="rId9"/>
    <sheet name="CKPI DP Bag house CD GDS CO 3" sheetId="7" state="hidden" r:id="rId10"/>
    <sheet name="MKPI Availability-CO 3 CD GDS " sheetId="20" state="hidden" r:id="rId11"/>
    <sheet name="CKPI DP Bag house AB GDS CO 4" sheetId="8" state="hidden" r:id="rId12"/>
    <sheet name="MKPI Availability-CO 4 AB GDS " sheetId="21" state="hidden" r:id="rId13"/>
    <sheet name="CKPI DP Bag house AB GDS CO 3" sheetId="9" state="hidden" r:id="rId14"/>
    <sheet name="MKPI Availability-CO 3 AB GDS " sheetId="22" state="hidden" r:id="rId15"/>
    <sheet name="CKPI Visible charging emis CO4" sheetId="23" state="hidden" r:id="rId16"/>
    <sheet name="CKPI Visible charging emis CO3 " sheetId="24" state="hidden" r:id="rId17"/>
    <sheet name="M KPI Work Zone air CO 4" sheetId="69" state="hidden" r:id="rId18"/>
    <sheet name="M KPI Work Zone air CO 3" sheetId="68" state="hidden" r:id="rId19"/>
    <sheet name="CKPI NOx Emissions CO 4" sheetId="13" state="hidden" r:id="rId20"/>
    <sheet name="CKPI NOx Emissions CO 3" sheetId="14" state="hidden" r:id="rId21"/>
    <sheet name="MKPI Sp. Nox Emission" sheetId="11" state="hidden" r:id="rId22"/>
    <sheet name="CKPI SOx Emissions CO 4" sheetId="15" state="hidden" r:id="rId23"/>
    <sheet name="CKPI SOx Emissions CO 3" sheetId="16" state="hidden" r:id="rId24"/>
    <sheet name="MKPI Sp. Sox Emission" sheetId="10" state="hidden" r:id="rId25"/>
    <sheet name="CKPI PM Emissions CO 4" sheetId="17" state="hidden" r:id="rId26"/>
    <sheet name="CKPI PM Emissions CO 3" sheetId="18" state="hidden" r:id="rId27"/>
    <sheet name="MKPI Sp. PM Emission" sheetId="12" state="hidden" r:id="rId28"/>
    <sheet name="CKPI Weak Coal% in Blend CO 4" sheetId="67" state="hidden" r:id="rId29"/>
    <sheet name="MKPI Coal Blend Cost CO 4 Tr" sheetId="50" state="hidden" r:id="rId30"/>
    <sheet name="CKPI Weak Coal% in Blend CO 3" sheetId="66" state="hidden" r:id="rId31"/>
    <sheet name="MKPI Coal Blend Cost CO 3 Tr" sheetId="51" state="hidden" r:id="rId32"/>
    <sheet name="Update" sheetId="73" r:id="rId33"/>
    <sheet name="CKPI Sp Power Cons CO 3" sheetId="31" r:id="rId34"/>
    <sheet name="CKPI Sp Power Cons CO 4" sheetId="32" r:id="rId35"/>
    <sheet name="CKPI Sp Fuel Cons CO 3" sheetId="29" r:id="rId36"/>
    <sheet name="CKPI Sp Fuel Cons CO 4" sheetId="30" r:id="rId37"/>
    <sheet name="MKPI Utility Cost CO 3" sheetId="53" state="hidden" r:id="rId38"/>
    <sheet name="MKPI Utility Cost CO 4" sheetId="52" state="hidden" r:id="rId39"/>
    <sheet name="MKPI LTI Fr" sheetId="55" state="hidden" r:id="rId40"/>
    <sheet name="CKPI Water Cons CO 3" sheetId="25" r:id="rId41"/>
    <sheet name="CKPI Water Cons CO 4" sheetId="26" r:id="rId42"/>
    <sheet name="MKPI Sp Water consumption CO4" sheetId="56" state="hidden" r:id="rId43"/>
    <sheet name="MKPI Sp Water consumption CO3" sheetId="57" state="hidden" r:id="rId44"/>
    <sheet name="CKPI Coke Sulfur CO 3" sheetId="33" r:id="rId45"/>
    <sheet name="CKPI Coke Sulfur CO 4" sheetId="34" r:id="rId46"/>
    <sheet name="CKPI Coke Ash CO 3" sheetId="35" r:id="rId47"/>
    <sheet name="CKPI Coke Ash CO 4" sheetId="36" r:id="rId48"/>
    <sheet name="CKPI Coke Moisture CO 3" sheetId="37" r:id="rId49"/>
    <sheet name="CKPI Coke Moisture CO 4" sheetId="38" r:id="rId50"/>
    <sheet name="CKPI Coke CSR CO 3" sheetId="39" r:id="rId51"/>
    <sheet name="CKPI Coke CSR CO 4" sheetId="40" r:id="rId52"/>
    <sheet name="MKPI Quality Index CO 3" sheetId="59" r:id="rId53"/>
    <sheet name="MKPI Quality Index CO 4" sheetId="58" r:id="rId54"/>
    <sheet name="CKPI Amminia Conc CO 4" sheetId="41" state="hidden" r:id="rId55"/>
    <sheet name="CKPI Ammonia Conc CO 3" sheetId="42" state="hidden" r:id="rId56"/>
    <sheet name="CKPI FC Top Temp CO 4" sheetId="43" state="hidden" r:id="rId57"/>
    <sheet name="CKPI FC Top Temp CO 3" sheetId="44" state="hidden" r:id="rId58"/>
    <sheet name="MKPI BPP Steam Gen CO 4" sheetId="60" state="hidden" r:id="rId59"/>
    <sheet name="MKPI BPP Steam Gen CO 3" sheetId="61" state="hidden" r:id="rId60"/>
    <sheet name="CKPI CDQ 1&amp;2 Steam Generation" sheetId="46" r:id="rId61"/>
    <sheet name="CKPI CDQ 3&amp;4 Steam Generation." sheetId="45" r:id="rId62"/>
    <sheet name="CKPI CDQ PP OPE" sheetId="47" state="hidden" r:id="rId63"/>
    <sheet name="MKPI CDQ Power Gen-MKPI" sheetId="62" r:id="rId64"/>
    <sheet name="Daywise Prod Comp BP CO 3" sheetId="49" r:id="rId65"/>
    <sheet name="Daywise Prod Comp BP CO 4" sheetId="48" r:id="rId66"/>
    <sheet name="MKPI CO 3 COKE PRODUCTION Tr" sheetId="63" r:id="rId67"/>
    <sheet name="MKPI CO 4 COKE PRODUCTION Tr" sheetId="64" r:id="rId68"/>
    <sheet name="Attendance" sheetId="65" state="hidden" r:id="rId69"/>
  </sheets>
  <externalReferences>
    <externalReference r:id="rId70"/>
    <externalReference r:id="rId71"/>
  </externalReferences>
  <definedNames>
    <definedName name="_xlnm.Print_Area" localSheetId="54">'CKPI Amminia Conc CO 4'!$B$1:$AG$12</definedName>
    <definedName name="_xlnm.Print_Area" localSheetId="55">'CKPI Ammonia Conc CO 3'!$B$1:$AG$12</definedName>
    <definedName name="_xlnm.Print_Area" localSheetId="60">'CKPI CDQ 1&amp;2 Steam Generation'!$B$1:$AG$12</definedName>
    <definedName name="_xlnm.Print_Area" localSheetId="61">'CKPI CDQ 3&amp;4 Steam Generation.'!$B$1:$AG$12</definedName>
    <definedName name="_xlnm.Print_Area" localSheetId="62">'CKPI CDQ PP OPE'!$B$1:$AG$12</definedName>
    <definedName name="_xlnm.Print_Area" localSheetId="46">'CKPI Coke Ash CO 3'!$B$1:$AG$12</definedName>
    <definedName name="_xlnm.Print_Area" localSheetId="47">'CKPI Coke Ash CO 4'!$B$1:$AG$12</definedName>
    <definedName name="_xlnm.Print_Area" localSheetId="50">'CKPI Coke CSR CO 3'!$B$1:$AG$12</definedName>
    <definedName name="_xlnm.Print_Area" localSheetId="51">'CKPI Coke CSR CO 4'!$B$1:$AG$12</definedName>
    <definedName name="_xlnm.Print_Area" localSheetId="48">'CKPI Coke Moisture CO 3'!$B$1:$AH$12</definedName>
    <definedName name="_xlnm.Print_Area" localSheetId="49">'CKPI Coke Moisture CO 4'!$B$1:$AH$12</definedName>
    <definedName name="_xlnm.Print_Area" localSheetId="44">'CKPI Coke Sulfur CO 3'!$B$1:$AG$12</definedName>
    <definedName name="_xlnm.Print_Area" localSheetId="45">'CKPI Coke Sulfur CO 4'!$B$1:$AG$12</definedName>
    <definedName name="_xlnm.Print_Area" localSheetId="13">'CKPI DP Bag house AB GDS CO 3'!$B$1:$AG$12</definedName>
    <definedName name="_xlnm.Print_Area" localSheetId="11">'CKPI DP Bag house AB GDS CO 4'!$B$1:$AG$12</definedName>
    <definedName name="_xlnm.Print_Area" localSheetId="9">'CKPI DP Bag house CD GDS CO 3'!$B$1:$AG$12</definedName>
    <definedName name="_xlnm.Print_Area" localSheetId="7">'CKPI DP Bag house CD GDS CO 4'!$B$1:$AG$12</definedName>
    <definedName name="_xlnm.Print_Area" localSheetId="57">'CKPI FC Top Temp CO 3'!$B$1:$AG$12</definedName>
    <definedName name="_xlnm.Print_Area" localSheetId="56">'CKPI FC Top Temp CO 4'!$B$1:$AG$12</definedName>
    <definedName name="_xlnm.Print_Area" localSheetId="20">'CKPI NOx Emissions CO 3'!$B$1:$AG$12</definedName>
    <definedName name="_xlnm.Print_Area" localSheetId="19">'CKPI NOx Emissions CO 4'!$B$1:$AG$12</definedName>
    <definedName name="_xlnm.Print_Area" localSheetId="26">'CKPI PM Emissions CO 3'!$B$1:$AG$12</definedName>
    <definedName name="_xlnm.Print_Area" localSheetId="25">'CKPI PM Emissions CO 4'!$B$1:$AG$12</definedName>
    <definedName name="_xlnm.Print_Area" localSheetId="6">'CKPI SEED-1'!$B$1:$AG$12</definedName>
    <definedName name="_xlnm.Print_Area" localSheetId="5">'CKPI SEED-2'!$B$1:$AG$12</definedName>
    <definedName name="_xlnm.Print_Area" localSheetId="4">'CKPI SEED-3 CO 3'!$B$1:$AG$12</definedName>
    <definedName name="_xlnm.Print_Area" localSheetId="3">'CKPI SEED-3 CO 4'!$B$1:$AG$12</definedName>
    <definedName name="_xlnm.Print_Area" localSheetId="2">'CKPI SEED-4 CO 3'!$B$1:$AG$12</definedName>
    <definedName name="_xlnm.Print_Area" localSheetId="1">'CKPI SEED-4 CO 4'!$B$1:$AG$12</definedName>
    <definedName name="_xlnm.Print_Area" localSheetId="23">'CKPI SOx Emissions CO 3'!$B$1:$AG$12</definedName>
    <definedName name="_xlnm.Print_Area" localSheetId="22">'CKPI SOx Emissions CO 4'!$B$1:$AG$12</definedName>
    <definedName name="_xlnm.Print_Area" localSheetId="35">'CKPI Sp Fuel Cons CO 3'!$B$1:$AG$12</definedName>
    <definedName name="_xlnm.Print_Area" localSheetId="36">'CKPI Sp Fuel Cons CO 4'!$B$1:$AH$12</definedName>
    <definedName name="_xlnm.Print_Area" localSheetId="33">'CKPI Sp Power Cons CO 3'!$B$1:$AG$12</definedName>
    <definedName name="_xlnm.Print_Area" localSheetId="34">'CKPI Sp Power Cons CO 4'!$B$1:$AG$12</definedName>
    <definedName name="_xlnm.Print_Area" localSheetId="16">'CKPI Visible charging emis CO3 '!$B$1:$AG$12</definedName>
    <definedName name="_xlnm.Print_Area" localSheetId="15">'CKPI Visible charging emis CO4'!$B$1:$AG$12</definedName>
    <definedName name="_xlnm.Print_Area" localSheetId="40">'CKPI Water Cons CO 3'!$B$1:$AG$12</definedName>
    <definedName name="_xlnm.Print_Area" localSheetId="41">'CKPI Water Cons CO 4'!$B$1:$AG$12</definedName>
    <definedName name="_xlnm.Print_Area" localSheetId="30">'CKPI Weak Coal% in Blend CO 3'!$B$1:$AG$12</definedName>
    <definedName name="_xlnm.Print_Area" localSheetId="28">'CKPI Weak Coal% in Blend CO 4'!$B$1:$AG$12</definedName>
    <definedName name="_xlnm.Print_Area" localSheetId="64">'Daywise Prod Comp BP CO 3'!$B$1:$AG$12</definedName>
    <definedName name="_xlnm.Print_Area" localSheetId="65">'Daywise Prod Comp BP CO 4'!$B$1:$AG$12</definedName>
    <definedName name="_xlnm.Print_Area" localSheetId="18">'M KPI Work Zone air CO 3'!$B$1:$AK$14</definedName>
    <definedName name="_xlnm.Print_Area" localSheetId="17">'M KPI Work Zone air CO 4'!$B$1:$AK$14</definedName>
    <definedName name="_xlnm.Print_Area" localSheetId="14">'MKPI Availability-CO 3 AB GDS '!$B$1:$AK$14</definedName>
    <definedName name="_xlnm.Print_Area" localSheetId="10">'MKPI Availability-CO 3 CD GDS '!$B$1:$AK$14</definedName>
    <definedName name="_xlnm.Print_Area" localSheetId="12">'MKPI Availability-CO 4 AB GDS '!$B$1:$AK$14</definedName>
    <definedName name="_xlnm.Print_Area" localSheetId="8">'MKPI Availability-CO 4 CD GDS '!$B$1:$AK$14</definedName>
    <definedName name="_xlnm.Print_Area" localSheetId="59">'MKPI BPP Steam Gen CO 3'!$B$1:$AG$14</definedName>
    <definedName name="_xlnm.Print_Area" localSheetId="58">'MKPI BPP Steam Gen CO 4'!$B$1:$AG$14</definedName>
    <definedName name="_xlnm.Print_Area" localSheetId="63">'MKPI CDQ Power Gen-MKPI'!$B$1:$AG$14</definedName>
    <definedName name="_xlnm.Print_Area" localSheetId="66">'MKPI CO 3 COKE PRODUCTION Tr'!$B$1:$AG$14</definedName>
    <definedName name="_xlnm.Print_Area" localSheetId="67">'MKPI CO 4 COKE PRODUCTION Tr'!$B$1:$AG$14</definedName>
    <definedName name="_xlnm.Print_Area" localSheetId="31">'MKPI Coal Blend Cost CO 3 Tr'!$B$1:$AG$14</definedName>
    <definedName name="_xlnm.Print_Area" localSheetId="29">'MKPI Coal Blend Cost CO 4 Tr'!$B$1:$AG$14</definedName>
    <definedName name="_xlnm.Print_Area" localSheetId="39">'MKPI LTI Fr'!$B$1:$AK$14</definedName>
    <definedName name="_xlnm.Print_Area" localSheetId="52">'MKPI Quality Index CO 3'!$B$1:$AG$14</definedName>
    <definedName name="_xlnm.Print_Area" localSheetId="53">'MKPI Quality Index CO 4'!$B$1:$AG$14</definedName>
    <definedName name="_xlnm.Print_Area" localSheetId="43">'MKPI Sp Water consumption CO3'!$B$1:$AG$14</definedName>
    <definedName name="_xlnm.Print_Area" localSheetId="42">'MKPI Sp Water consumption CO4'!$B$1:$AG$14</definedName>
    <definedName name="_xlnm.Print_Area" localSheetId="21">'MKPI Sp. Nox Emission'!$B$1:$AK$14</definedName>
    <definedName name="_xlnm.Print_Area" localSheetId="27">'MKPI Sp. PM Emission'!$B$1:$AK$14</definedName>
    <definedName name="_xlnm.Print_Area" localSheetId="24">'MKPI Sp. Sox Emission'!$B$1:$AK$14</definedName>
    <definedName name="_xlnm.Print_Area" localSheetId="37">'MKPI Utility Cost CO 3'!$B$1:$AG$14</definedName>
    <definedName name="_xlnm.Print_Area" localSheetId="38">'MKPI Utility Cost CO 4'!$B$1:$AH$13</definedName>
  </definedNames>
  <calcPr calcId="162913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4" i="48" l="1"/>
  <c r="Q14" i="48"/>
  <c r="R14" i="48"/>
  <c r="S14" i="48"/>
  <c r="T14" i="48"/>
  <c r="U14" i="48"/>
  <c r="V14" i="48"/>
  <c r="W14" i="48"/>
  <c r="X14" i="48"/>
  <c r="Y14" i="48"/>
  <c r="Z14" i="48"/>
  <c r="AA14" i="48"/>
  <c r="AB14" i="48"/>
  <c r="AC14" i="48"/>
  <c r="AD14" i="48"/>
  <c r="AE14" i="48"/>
  <c r="AF14" i="48"/>
  <c r="P14" i="49"/>
  <c r="Q14" i="49"/>
  <c r="R14" i="49"/>
  <c r="S14" i="49"/>
  <c r="T14" i="49"/>
  <c r="U14" i="49"/>
  <c r="V14" i="49"/>
  <c r="W14" i="49"/>
  <c r="X14" i="49"/>
  <c r="Y14" i="49"/>
  <c r="Z14" i="49"/>
  <c r="AA14" i="49"/>
  <c r="AB14" i="49"/>
  <c r="AC14" i="49"/>
  <c r="AD14" i="49"/>
  <c r="AE14" i="49"/>
  <c r="AF14" i="49"/>
  <c r="O14" i="48" l="1"/>
  <c r="O14" i="49" l="1"/>
  <c r="C15" i="64" l="1"/>
  <c r="A4" i="64"/>
  <c r="G9" i="64"/>
  <c r="C15" i="63"/>
  <c r="A4" i="63"/>
  <c r="G9" i="63"/>
  <c r="C13" i="48"/>
  <c r="A4" i="48"/>
  <c r="S7" i="48"/>
  <c r="C13" i="49"/>
  <c r="A4" i="49"/>
  <c r="S7" i="49"/>
  <c r="C15" i="62"/>
  <c r="G9" i="62"/>
  <c r="A4" i="62"/>
  <c r="C13" i="45"/>
  <c r="A4" i="45"/>
  <c r="S7" i="45"/>
  <c r="C13" i="46"/>
  <c r="A4" i="46"/>
  <c r="S7" i="46"/>
  <c r="C15" i="58"/>
  <c r="A4" i="58"/>
  <c r="G9" i="58"/>
  <c r="C15" i="59"/>
  <c r="A4" i="59"/>
  <c r="G9" i="59"/>
  <c r="C13" i="40"/>
  <c r="A4" i="40"/>
  <c r="S7" i="40"/>
  <c r="C13" i="39"/>
  <c r="A4" i="39"/>
  <c r="S7" i="39"/>
  <c r="C13" i="38"/>
  <c r="A4" i="38"/>
  <c r="S7" i="38"/>
  <c r="C13" i="37"/>
  <c r="A4" i="37"/>
  <c r="S7" i="37"/>
  <c r="C13" i="36"/>
  <c r="A4" i="36"/>
  <c r="S7" i="36"/>
  <c r="C13" i="35"/>
  <c r="A4" i="35"/>
  <c r="S7" i="35"/>
  <c r="C13" i="34"/>
  <c r="A4" i="34"/>
  <c r="S7" i="34"/>
  <c r="C13" i="33"/>
  <c r="A4" i="33"/>
  <c r="S7" i="33"/>
  <c r="C13" i="26"/>
  <c r="A4" i="26"/>
  <c r="S7" i="26"/>
  <c r="C13" i="25"/>
  <c r="A4" i="25"/>
  <c r="S7" i="25"/>
  <c r="C13" i="30"/>
  <c r="A4" i="30"/>
  <c r="S7" i="30"/>
  <c r="A4" i="29"/>
  <c r="C13" i="29"/>
  <c r="S7" i="29"/>
  <c r="C13" i="32"/>
  <c r="S7" i="32"/>
  <c r="A4" i="32"/>
  <c r="C13" i="31"/>
  <c r="A4" i="31"/>
  <c r="A3" i="31"/>
  <c r="S7" i="31" s="1"/>
  <c r="EN3" i="48" l="1"/>
  <c r="EO3" i="48"/>
  <c r="EP3" i="48"/>
  <c r="EQ3" i="48"/>
  <c r="ER3" i="48"/>
  <c r="ES3" i="48"/>
  <c r="ET3" i="48"/>
  <c r="EU3" i="48"/>
  <c r="EV3" i="48"/>
  <c r="EW3" i="48"/>
  <c r="EX3" i="48"/>
  <c r="EY3" i="48"/>
  <c r="EZ3" i="48"/>
  <c r="EN4" i="48"/>
  <c r="EO4" i="48"/>
  <c r="EP4" i="48"/>
  <c r="EQ4" i="48"/>
  <c r="ER4" i="48"/>
  <c r="ES4" i="48"/>
  <c r="ET4" i="48"/>
  <c r="EU4" i="48"/>
  <c r="EV4" i="48"/>
  <c r="EW4" i="48"/>
  <c r="EX4" i="48"/>
  <c r="EY4" i="48"/>
  <c r="EZ4" i="48"/>
  <c r="EN3" i="49"/>
  <c r="EO3" i="49"/>
  <c r="EP3" i="49"/>
  <c r="EQ3" i="49"/>
  <c r="ER3" i="49"/>
  <c r="ES3" i="49"/>
  <c r="ET3" i="49"/>
  <c r="EU3" i="49"/>
  <c r="EV3" i="49"/>
  <c r="EW3" i="49"/>
  <c r="EX3" i="49"/>
  <c r="EY3" i="49"/>
  <c r="EZ3" i="49"/>
  <c r="FA3" i="49"/>
  <c r="EN4" i="49"/>
  <c r="EO4" i="49"/>
  <c r="EP4" i="49"/>
  <c r="EQ4" i="49"/>
  <c r="ER4" i="49"/>
  <c r="ES4" i="49"/>
  <c r="ET4" i="49"/>
  <c r="EU4" i="49"/>
  <c r="EV4" i="49"/>
  <c r="EW4" i="49"/>
  <c r="EX4" i="49"/>
  <c r="EY4" i="49"/>
  <c r="EZ4" i="49"/>
  <c r="FA4" i="49"/>
  <c r="D14" i="48"/>
  <c r="E14" i="48"/>
  <c r="F14" i="48"/>
  <c r="G14" i="48"/>
  <c r="H14" i="48"/>
  <c r="I14" i="48"/>
  <c r="J14" i="48"/>
  <c r="K14" i="48"/>
  <c r="L14" i="48"/>
  <c r="M14" i="48"/>
  <c r="N14" i="48"/>
  <c r="C14" i="48"/>
  <c r="D14" i="49"/>
  <c r="E14" i="49"/>
  <c r="F14" i="49"/>
  <c r="G14" i="49"/>
  <c r="H14" i="49"/>
  <c r="I14" i="49"/>
  <c r="J14" i="49"/>
  <c r="K14" i="49"/>
  <c r="L14" i="49"/>
  <c r="M14" i="49"/>
  <c r="N14" i="49"/>
  <c r="C14" i="49"/>
  <c r="EY3" i="64" l="1"/>
  <c r="EY4" i="64"/>
  <c r="EY3" i="63"/>
  <c r="EY4" i="63"/>
  <c r="EY3" i="62"/>
  <c r="EY4" i="62"/>
  <c r="EY3" i="45"/>
  <c r="EY4" i="45"/>
  <c r="EY3" i="46"/>
  <c r="EY4" i="46"/>
  <c r="EY3" i="58"/>
  <c r="EY4" i="58"/>
  <c r="EY3" i="59" l="1"/>
  <c r="EY4" i="59"/>
  <c r="EY3" i="40"/>
  <c r="EY4" i="40"/>
  <c r="EY3" i="39"/>
  <c r="EY4" i="39"/>
  <c r="EY3" i="38"/>
  <c r="EY4" i="38"/>
  <c r="EY3" i="37"/>
  <c r="EY4" i="37"/>
  <c r="EY3" i="36"/>
  <c r="EY4" i="36"/>
  <c r="EZ3" i="34"/>
  <c r="EZ4" i="34"/>
  <c r="EY3" i="35"/>
  <c r="EY4" i="35"/>
  <c r="EY3" i="34"/>
  <c r="EY4" i="34"/>
  <c r="EY3" i="33"/>
  <c r="EY4" i="33"/>
  <c r="EY3" i="26"/>
  <c r="EY4" i="26"/>
  <c r="EY3" i="25"/>
  <c r="EY4" i="25"/>
  <c r="EY3" i="52"/>
  <c r="EY4" i="52"/>
  <c r="EY3" i="53"/>
  <c r="EY4" i="53"/>
  <c r="EY3" i="30"/>
  <c r="EY4" i="30"/>
  <c r="EY3" i="29"/>
  <c r="EY4" i="29"/>
  <c r="EZ3" i="32" l="1"/>
  <c r="EZ4" i="32"/>
  <c r="EY3" i="32" l="1"/>
  <c r="EY4" i="32"/>
  <c r="EX3" i="31"/>
  <c r="EX4" i="31"/>
  <c r="EX3" i="64" l="1"/>
  <c r="EX4" i="64"/>
  <c r="EX3" i="63"/>
  <c r="EX4" i="63"/>
  <c r="EX3" i="62"/>
  <c r="EX4" i="62"/>
  <c r="EX3" i="45"/>
  <c r="EX4" i="45"/>
  <c r="EX3" i="46"/>
  <c r="EX4" i="46"/>
  <c r="EX3" i="58"/>
  <c r="EX4" i="58"/>
  <c r="EX3" i="59"/>
  <c r="EX4" i="59"/>
  <c r="EX3" i="40"/>
  <c r="EX4" i="40"/>
  <c r="EX3" i="39"/>
  <c r="EX4" i="39"/>
  <c r="EX3" i="38"/>
  <c r="EX4" i="38"/>
  <c r="EX3" i="37"/>
  <c r="EX4" i="37"/>
  <c r="EX3" i="36"/>
  <c r="EX4" i="36"/>
  <c r="EX3" i="35"/>
  <c r="EX4" i="35"/>
  <c r="EX3" i="34"/>
  <c r="EX4" i="34"/>
  <c r="EX3" i="33"/>
  <c r="EX4" i="33"/>
  <c r="EX3" i="26"/>
  <c r="EX4" i="26"/>
  <c r="EX3" i="25"/>
  <c r="EX4" i="25"/>
  <c r="EX3" i="52"/>
  <c r="EX4" i="52"/>
  <c r="EX3" i="53"/>
  <c r="EX4" i="53"/>
  <c r="EX3" i="30"/>
  <c r="EX4" i="30"/>
  <c r="EX3" i="29"/>
  <c r="EX4" i="29"/>
  <c r="EX3" i="32"/>
  <c r="EX4" i="32"/>
  <c r="EW4" i="32" l="1"/>
  <c r="EW3" i="64" l="1"/>
  <c r="EW4" i="64"/>
  <c r="EW3" i="63"/>
  <c r="EW4" i="63"/>
  <c r="EW3" i="62"/>
  <c r="EW4" i="62"/>
  <c r="EW3" i="45"/>
  <c r="EW4" i="45"/>
  <c r="EW3" i="46"/>
  <c r="EW4" i="46"/>
  <c r="EW3" i="58"/>
  <c r="EW4" i="58"/>
  <c r="EW3" i="59"/>
  <c r="EW4" i="59"/>
  <c r="EW3" i="40"/>
  <c r="EW4" i="40"/>
  <c r="EW3" i="39"/>
  <c r="EW4" i="39"/>
  <c r="EW3" i="38"/>
  <c r="EW4" i="38"/>
  <c r="EW3" i="37"/>
  <c r="EW4" i="37"/>
  <c r="EW3" i="36"/>
  <c r="EW4" i="36"/>
  <c r="EW3" i="35"/>
  <c r="EW4" i="35"/>
  <c r="EW3" i="34"/>
  <c r="EW4" i="34"/>
  <c r="EW3" i="33"/>
  <c r="EW4" i="33"/>
  <c r="EW3" i="26"/>
  <c r="EW4" i="26"/>
  <c r="EW3" i="25"/>
  <c r="EW4" i="25"/>
  <c r="EW3" i="52"/>
  <c r="EW4" i="52"/>
  <c r="EW3" i="53"/>
  <c r="EW4" i="53"/>
  <c r="EW3" i="30"/>
  <c r="EW4" i="30"/>
  <c r="EW3" i="29"/>
  <c r="EW4" i="29"/>
  <c r="EW3" i="32"/>
  <c r="EU3" i="31" l="1"/>
  <c r="EV3" i="31"/>
  <c r="EW3" i="31"/>
  <c r="EU4" i="31"/>
  <c r="EV4" i="31"/>
  <c r="EW4" i="31"/>
  <c r="EF7" i="31" l="1"/>
  <c r="G3" i="31" l="1"/>
  <c r="EI3" i="64"/>
  <c r="EJ3" i="64"/>
  <c r="EK3" i="64"/>
  <c r="EL3" i="64"/>
  <c r="EM3" i="64"/>
  <c r="EN3" i="64"/>
  <c r="EO3" i="64"/>
  <c r="EP3" i="64"/>
  <c r="EQ3" i="64"/>
  <c r="ER3" i="64"/>
  <c r="ES3" i="64"/>
  <c r="ET3" i="64"/>
  <c r="EU3" i="64"/>
  <c r="EV3" i="64"/>
  <c r="EI4" i="64"/>
  <c r="EJ4" i="64"/>
  <c r="EK4" i="64"/>
  <c r="EL4" i="64"/>
  <c r="EM4" i="64"/>
  <c r="EN4" i="64"/>
  <c r="EO4" i="64"/>
  <c r="EP4" i="64"/>
  <c r="EQ4" i="64"/>
  <c r="ER4" i="64"/>
  <c r="ES4" i="64"/>
  <c r="ET4" i="64"/>
  <c r="EU4" i="64"/>
  <c r="EV4" i="64"/>
  <c r="EH3" i="64"/>
  <c r="EH4" i="64"/>
  <c r="EI3" i="63"/>
  <c r="EJ3" i="63"/>
  <c r="EK3" i="63"/>
  <c r="EL3" i="63"/>
  <c r="EM3" i="63"/>
  <c r="EN3" i="63"/>
  <c r="EO3" i="63"/>
  <c r="EP3" i="63"/>
  <c r="EQ3" i="63"/>
  <c r="ER3" i="63"/>
  <c r="ES3" i="63"/>
  <c r="ET3" i="63"/>
  <c r="EU3" i="63"/>
  <c r="EV3" i="63"/>
  <c r="EI4" i="63"/>
  <c r="EJ4" i="63"/>
  <c r="EK4" i="63"/>
  <c r="EL4" i="63"/>
  <c r="EM4" i="63"/>
  <c r="EN4" i="63"/>
  <c r="EO4" i="63"/>
  <c r="EP4" i="63"/>
  <c r="EQ4" i="63"/>
  <c r="ER4" i="63"/>
  <c r="ES4" i="63"/>
  <c r="ET4" i="63"/>
  <c r="EU4" i="63"/>
  <c r="EV4" i="63"/>
  <c r="EH3" i="63"/>
  <c r="EH4" i="63"/>
  <c r="EI3" i="48"/>
  <c r="EJ3" i="48"/>
  <c r="EK3" i="48"/>
  <c r="EL3" i="48"/>
  <c r="EM3" i="48"/>
  <c r="EI4" i="48"/>
  <c r="EJ4" i="48"/>
  <c r="EK4" i="48"/>
  <c r="EL4" i="48"/>
  <c r="EM4" i="48"/>
  <c r="EH3" i="48"/>
  <c r="EH4" i="48"/>
  <c r="EI3" i="49"/>
  <c r="EJ3" i="49"/>
  <c r="EK3" i="49"/>
  <c r="EL3" i="49"/>
  <c r="EM3" i="49"/>
  <c r="EI4" i="49"/>
  <c r="EJ4" i="49"/>
  <c r="EK4" i="49"/>
  <c r="EL4" i="49"/>
  <c r="EM4" i="49"/>
  <c r="EH3" i="49"/>
  <c r="EH4" i="49"/>
  <c r="EI3" i="62"/>
  <c r="EJ3" i="62"/>
  <c r="EK3" i="62"/>
  <c r="EL3" i="62"/>
  <c r="EM3" i="62"/>
  <c r="EN3" i="62"/>
  <c r="EO3" i="62"/>
  <c r="EP3" i="62"/>
  <c r="EQ3" i="62"/>
  <c r="ER3" i="62"/>
  <c r="ES3" i="62"/>
  <c r="ET3" i="62"/>
  <c r="EU3" i="62"/>
  <c r="EV3" i="62"/>
  <c r="EI4" i="62"/>
  <c r="EJ4" i="62"/>
  <c r="EK4" i="62"/>
  <c r="EL4" i="62"/>
  <c r="EM4" i="62"/>
  <c r="EN4" i="62"/>
  <c r="EO4" i="62"/>
  <c r="EP4" i="62"/>
  <c r="EQ4" i="62"/>
  <c r="ER4" i="62"/>
  <c r="ES4" i="62"/>
  <c r="ET4" i="62"/>
  <c r="EU4" i="62"/>
  <c r="EV4" i="62"/>
  <c r="EH3" i="62"/>
  <c r="EH4" i="62"/>
  <c r="EI3" i="45"/>
  <c r="EJ3" i="45"/>
  <c r="EK3" i="45"/>
  <c r="EL3" i="45"/>
  <c r="EM3" i="45"/>
  <c r="EN3" i="45"/>
  <c r="EO3" i="45"/>
  <c r="EP3" i="45"/>
  <c r="EQ3" i="45"/>
  <c r="ER3" i="45"/>
  <c r="ES3" i="45"/>
  <c r="ET3" i="45"/>
  <c r="EU3" i="45"/>
  <c r="EV3" i="45"/>
  <c r="EI4" i="45"/>
  <c r="EJ4" i="45"/>
  <c r="EK4" i="45"/>
  <c r="EL4" i="45"/>
  <c r="EM4" i="45"/>
  <c r="EN4" i="45"/>
  <c r="EO4" i="45"/>
  <c r="EP4" i="45"/>
  <c r="EQ4" i="45"/>
  <c r="ER4" i="45"/>
  <c r="ES4" i="45"/>
  <c r="ET4" i="45"/>
  <c r="EU4" i="45"/>
  <c r="EV4" i="45"/>
  <c r="EH3" i="45"/>
  <c r="EH4" i="45"/>
  <c r="EI3" i="46"/>
  <c r="EJ3" i="46"/>
  <c r="EK3" i="46"/>
  <c r="EL3" i="46"/>
  <c r="EM3" i="46"/>
  <c r="EN3" i="46"/>
  <c r="EO3" i="46"/>
  <c r="EP3" i="46"/>
  <c r="EQ3" i="46"/>
  <c r="ER3" i="46"/>
  <c r="ES3" i="46"/>
  <c r="ET3" i="46"/>
  <c r="EU3" i="46"/>
  <c r="EV3" i="46"/>
  <c r="EI4" i="46"/>
  <c r="EJ4" i="46"/>
  <c r="EK4" i="46"/>
  <c r="EL4" i="46"/>
  <c r="EM4" i="46"/>
  <c r="EN4" i="46"/>
  <c r="EO4" i="46"/>
  <c r="EP4" i="46"/>
  <c r="EQ4" i="46"/>
  <c r="ER4" i="46"/>
  <c r="ES4" i="46"/>
  <c r="ET4" i="46"/>
  <c r="EU4" i="46"/>
  <c r="EV4" i="46"/>
  <c r="EH3" i="46"/>
  <c r="EH4" i="46"/>
  <c r="EI3" i="58"/>
  <c r="EJ3" i="58"/>
  <c r="EK3" i="58"/>
  <c r="EL3" i="58"/>
  <c r="EM3" i="58"/>
  <c r="EN3" i="58"/>
  <c r="EO3" i="58"/>
  <c r="EP3" i="58"/>
  <c r="EQ3" i="58"/>
  <c r="ER3" i="58"/>
  <c r="ES3" i="58"/>
  <c r="ET3" i="58"/>
  <c r="EU3" i="58"/>
  <c r="EV3" i="58"/>
  <c r="EI4" i="58"/>
  <c r="EJ4" i="58"/>
  <c r="EK4" i="58"/>
  <c r="EL4" i="58"/>
  <c r="EM4" i="58"/>
  <c r="EN4" i="58"/>
  <c r="EO4" i="58"/>
  <c r="EP4" i="58"/>
  <c r="EQ4" i="58"/>
  <c r="ER4" i="58"/>
  <c r="ES4" i="58"/>
  <c r="ET4" i="58"/>
  <c r="EU4" i="58"/>
  <c r="EV4" i="58"/>
  <c r="EH3" i="58"/>
  <c r="EH4" i="58"/>
  <c r="EI3" i="59"/>
  <c r="EJ3" i="59"/>
  <c r="EK3" i="59"/>
  <c r="EL3" i="59"/>
  <c r="EM3" i="59"/>
  <c r="EN3" i="59"/>
  <c r="EO3" i="59"/>
  <c r="EP3" i="59"/>
  <c r="EQ3" i="59"/>
  <c r="ER3" i="59"/>
  <c r="ES3" i="59"/>
  <c r="ET3" i="59"/>
  <c r="EU3" i="59"/>
  <c r="EV3" i="59"/>
  <c r="EI4" i="59"/>
  <c r="EJ4" i="59"/>
  <c r="EK4" i="59"/>
  <c r="EL4" i="59"/>
  <c r="EM4" i="59"/>
  <c r="EN4" i="59"/>
  <c r="EO4" i="59"/>
  <c r="EP4" i="59"/>
  <c r="EQ4" i="59"/>
  <c r="ER4" i="59"/>
  <c r="ES4" i="59"/>
  <c r="ET4" i="59"/>
  <c r="EU4" i="59"/>
  <c r="EV4" i="59"/>
  <c r="EH3" i="59"/>
  <c r="EH4" i="59"/>
  <c r="EI3" i="40"/>
  <c r="EJ3" i="40"/>
  <c r="EK3" i="40"/>
  <c r="EL3" i="40"/>
  <c r="EM3" i="40"/>
  <c r="EN3" i="40"/>
  <c r="EO3" i="40"/>
  <c r="EP3" i="40"/>
  <c r="EQ3" i="40"/>
  <c r="ER3" i="40"/>
  <c r="ES3" i="40"/>
  <c r="ET3" i="40"/>
  <c r="EU3" i="40"/>
  <c r="EV3" i="40"/>
  <c r="EI4" i="40"/>
  <c r="EJ4" i="40"/>
  <c r="EK4" i="40"/>
  <c r="EL4" i="40"/>
  <c r="EM4" i="40"/>
  <c r="EN4" i="40"/>
  <c r="EO4" i="40"/>
  <c r="EP4" i="40"/>
  <c r="EQ4" i="40"/>
  <c r="ER4" i="40"/>
  <c r="ES4" i="40"/>
  <c r="ET4" i="40"/>
  <c r="EU4" i="40"/>
  <c r="EV4" i="40"/>
  <c r="EH3" i="40"/>
  <c r="EH4" i="40"/>
  <c r="EI3" i="39"/>
  <c r="EJ3" i="39"/>
  <c r="EK3" i="39"/>
  <c r="EL3" i="39"/>
  <c r="EM3" i="39"/>
  <c r="EN3" i="39"/>
  <c r="EO3" i="39"/>
  <c r="EP3" i="39"/>
  <c r="EQ3" i="39"/>
  <c r="ER3" i="39"/>
  <c r="ES3" i="39"/>
  <c r="ET3" i="39"/>
  <c r="EU3" i="39"/>
  <c r="EV3" i="39"/>
  <c r="EI4" i="39"/>
  <c r="EJ4" i="39"/>
  <c r="EK4" i="39"/>
  <c r="EL4" i="39"/>
  <c r="EM4" i="39"/>
  <c r="EN4" i="39"/>
  <c r="EO4" i="39"/>
  <c r="EP4" i="39"/>
  <c r="EQ4" i="39"/>
  <c r="ER4" i="39"/>
  <c r="ES4" i="39"/>
  <c r="ET4" i="39"/>
  <c r="EU4" i="39"/>
  <c r="EV4" i="39"/>
  <c r="EH3" i="39"/>
  <c r="EH4" i="39"/>
  <c r="EI3" i="38"/>
  <c r="EJ3" i="38"/>
  <c r="EK3" i="38"/>
  <c r="EL3" i="38"/>
  <c r="EM3" i="38"/>
  <c r="EN3" i="38"/>
  <c r="EO3" i="38"/>
  <c r="EP3" i="38"/>
  <c r="EQ3" i="38"/>
  <c r="ER3" i="38"/>
  <c r="ES3" i="38"/>
  <c r="ET3" i="38"/>
  <c r="EU3" i="38"/>
  <c r="EV3" i="38"/>
  <c r="EI4" i="38"/>
  <c r="EJ4" i="38"/>
  <c r="EK4" i="38"/>
  <c r="EL4" i="38"/>
  <c r="EM4" i="38"/>
  <c r="EN4" i="38"/>
  <c r="EO4" i="38"/>
  <c r="EP4" i="38"/>
  <c r="EQ4" i="38"/>
  <c r="ER4" i="38"/>
  <c r="ES4" i="38"/>
  <c r="ET4" i="38"/>
  <c r="EU4" i="38"/>
  <c r="EV4" i="38"/>
  <c r="EH3" i="38"/>
  <c r="EH4" i="38"/>
  <c r="EI3" i="37"/>
  <c r="EJ3" i="37"/>
  <c r="EK3" i="37"/>
  <c r="EL3" i="37"/>
  <c r="EM3" i="37"/>
  <c r="EN3" i="37"/>
  <c r="EO3" i="37"/>
  <c r="EP3" i="37"/>
  <c r="EQ3" i="37"/>
  <c r="ER3" i="37"/>
  <c r="ES3" i="37"/>
  <c r="ET3" i="37"/>
  <c r="EU3" i="37"/>
  <c r="EV3" i="37"/>
  <c r="EI4" i="37"/>
  <c r="EJ4" i="37"/>
  <c r="EK4" i="37"/>
  <c r="EL4" i="37"/>
  <c r="EM4" i="37"/>
  <c r="EN4" i="37"/>
  <c r="EO4" i="37"/>
  <c r="EP4" i="37"/>
  <c r="EQ4" i="37"/>
  <c r="ER4" i="37"/>
  <c r="ES4" i="37"/>
  <c r="ET4" i="37"/>
  <c r="EU4" i="37"/>
  <c r="EV4" i="37"/>
  <c r="EH3" i="37"/>
  <c r="EH4" i="37"/>
  <c r="EI3" i="36"/>
  <c r="EJ3" i="36"/>
  <c r="EK3" i="36"/>
  <c r="EL3" i="36"/>
  <c r="EM3" i="36"/>
  <c r="EN3" i="36"/>
  <c r="EO3" i="36"/>
  <c r="EP3" i="36"/>
  <c r="EQ3" i="36"/>
  <c r="ER3" i="36"/>
  <c r="ES3" i="36"/>
  <c r="ET3" i="36"/>
  <c r="EU3" i="36"/>
  <c r="EV3" i="36"/>
  <c r="EI4" i="36"/>
  <c r="EJ4" i="36"/>
  <c r="EK4" i="36"/>
  <c r="EL4" i="36"/>
  <c r="EM4" i="36"/>
  <c r="EN4" i="36"/>
  <c r="EO4" i="36"/>
  <c r="EP4" i="36"/>
  <c r="EQ4" i="36"/>
  <c r="ER4" i="36"/>
  <c r="ES4" i="36"/>
  <c r="ET4" i="36"/>
  <c r="EU4" i="36"/>
  <c r="EV4" i="36"/>
  <c r="EH3" i="36"/>
  <c r="EH4" i="36"/>
  <c r="EI3" i="35"/>
  <c r="EJ3" i="35"/>
  <c r="EK3" i="35"/>
  <c r="EL3" i="35"/>
  <c r="EM3" i="35"/>
  <c r="EN3" i="35"/>
  <c r="EO3" i="35"/>
  <c r="EP3" i="35"/>
  <c r="EQ3" i="35"/>
  <c r="ER3" i="35"/>
  <c r="ES3" i="35"/>
  <c r="ET3" i="35"/>
  <c r="EU3" i="35"/>
  <c r="EV3" i="35"/>
  <c r="EI4" i="35"/>
  <c r="EJ4" i="35"/>
  <c r="EK4" i="35"/>
  <c r="EL4" i="35"/>
  <c r="EM4" i="35"/>
  <c r="EN4" i="35"/>
  <c r="EO4" i="35"/>
  <c r="EP4" i="35"/>
  <c r="EQ4" i="35"/>
  <c r="ER4" i="35"/>
  <c r="ES4" i="35"/>
  <c r="ET4" i="35"/>
  <c r="EU4" i="35"/>
  <c r="EV4" i="35"/>
  <c r="EH3" i="35"/>
  <c r="EH4" i="35"/>
  <c r="EI3" i="34"/>
  <c r="EJ3" i="34"/>
  <c r="EK3" i="34"/>
  <c r="EL3" i="34"/>
  <c r="EM3" i="34"/>
  <c r="EN3" i="34"/>
  <c r="EO3" i="34"/>
  <c r="EP3" i="34"/>
  <c r="EQ3" i="34"/>
  <c r="ER3" i="34"/>
  <c r="ES3" i="34"/>
  <c r="ET3" i="34"/>
  <c r="EU3" i="34"/>
  <c r="EV3" i="34"/>
  <c r="EI4" i="34"/>
  <c r="EJ4" i="34"/>
  <c r="EK4" i="34"/>
  <c r="EL4" i="34"/>
  <c r="EM4" i="34"/>
  <c r="EN4" i="34"/>
  <c r="EO4" i="34"/>
  <c r="EP4" i="34"/>
  <c r="EQ4" i="34"/>
  <c r="ER4" i="34"/>
  <c r="ES4" i="34"/>
  <c r="ET4" i="34"/>
  <c r="EU4" i="34"/>
  <c r="EV4" i="34"/>
  <c r="EH3" i="34"/>
  <c r="EH4" i="34"/>
  <c r="EI3" i="33"/>
  <c r="EJ3" i="33"/>
  <c r="EK3" i="33"/>
  <c r="EL3" i="33"/>
  <c r="EM3" i="33"/>
  <c r="EN3" i="33"/>
  <c r="EO3" i="33"/>
  <c r="EP3" i="33"/>
  <c r="EQ3" i="33"/>
  <c r="ER3" i="33"/>
  <c r="ES3" i="33"/>
  <c r="ET3" i="33"/>
  <c r="EU3" i="33"/>
  <c r="EV3" i="33"/>
  <c r="EI4" i="33"/>
  <c r="EJ4" i="33"/>
  <c r="EK4" i="33"/>
  <c r="EL4" i="33"/>
  <c r="EM4" i="33"/>
  <c r="EN4" i="33"/>
  <c r="EO4" i="33"/>
  <c r="EP4" i="33"/>
  <c r="EQ4" i="33"/>
  <c r="ER4" i="33"/>
  <c r="ES4" i="33"/>
  <c r="ET4" i="33"/>
  <c r="EU4" i="33"/>
  <c r="EV4" i="33"/>
  <c r="EH3" i="33"/>
  <c r="EH4" i="33"/>
  <c r="EI3" i="26"/>
  <c r="EJ3" i="26"/>
  <c r="EK3" i="26"/>
  <c r="EL3" i="26"/>
  <c r="EM3" i="26"/>
  <c r="EN3" i="26"/>
  <c r="EO3" i="26"/>
  <c r="EP3" i="26"/>
  <c r="EQ3" i="26"/>
  <c r="ER3" i="26"/>
  <c r="ES3" i="26"/>
  <c r="ET3" i="26"/>
  <c r="EU3" i="26"/>
  <c r="EV3" i="26"/>
  <c r="EI4" i="26"/>
  <c r="EJ4" i="26"/>
  <c r="EK4" i="26"/>
  <c r="EL4" i="26"/>
  <c r="EM4" i="26"/>
  <c r="EN4" i="26"/>
  <c r="EO4" i="26"/>
  <c r="EP4" i="26"/>
  <c r="EQ4" i="26"/>
  <c r="ER4" i="26"/>
  <c r="ES4" i="26"/>
  <c r="ET4" i="26"/>
  <c r="EU4" i="26"/>
  <c r="EV4" i="26"/>
  <c r="EH3" i="26"/>
  <c r="EH4" i="26"/>
  <c r="EI3" i="25"/>
  <c r="EJ3" i="25"/>
  <c r="EK3" i="25"/>
  <c r="EL3" i="25"/>
  <c r="EM3" i="25"/>
  <c r="EN3" i="25"/>
  <c r="EO3" i="25"/>
  <c r="EP3" i="25"/>
  <c r="EQ3" i="25"/>
  <c r="ER3" i="25"/>
  <c r="ES3" i="25"/>
  <c r="ET3" i="25"/>
  <c r="EU3" i="25"/>
  <c r="EV3" i="25"/>
  <c r="EI4" i="25"/>
  <c r="EJ4" i="25"/>
  <c r="EK4" i="25"/>
  <c r="EL4" i="25"/>
  <c r="EM4" i="25"/>
  <c r="EN4" i="25"/>
  <c r="EO4" i="25"/>
  <c r="EP4" i="25"/>
  <c r="EQ4" i="25"/>
  <c r="ER4" i="25"/>
  <c r="ES4" i="25"/>
  <c r="ET4" i="25"/>
  <c r="EU4" i="25"/>
  <c r="EV4" i="25"/>
  <c r="EH3" i="25"/>
  <c r="EH4" i="25"/>
  <c r="EI3" i="52"/>
  <c r="EJ3" i="52"/>
  <c r="EK3" i="52"/>
  <c r="EL3" i="52"/>
  <c r="EM3" i="52"/>
  <c r="EN3" i="52"/>
  <c r="EO3" i="52"/>
  <c r="EP3" i="52"/>
  <c r="EQ3" i="52"/>
  <c r="ER3" i="52"/>
  <c r="ES3" i="52"/>
  <c r="ET3" i="52"/>
  <c r="EU3" i="52"/>
  <c r="EV3" i="52"/>
  <c r="EI4" i="52"/>
  <c r="EJ4" i="52"/>
  <c r="EK4" i="52"/>
  <c r="EL4" i="52"/>
  <c r="EM4" i="52"/>
  <c r="EN4" i="52"/>
  <c r="EO4" i="52"/>
  <c r="EP4" i="52"/>
  <c r="EQ4" i="52"/>
  <c r="ER4" i="52"/>
  <c r="ES4" i="52"/>
  <c r="ET4" i="52"/>
  <c r="EU4" i="52"/>
  <c r="EV4" i="52"/>
  <c r="EH3" i="52"/>
  <c r="EH4" i="52"/>
  <c r="EI3" i="53"/>
  <c r="EJ3" i="53"/>
  <c r="EK3" i="53"/>
  <c r="EL3" i="53"/>
  <c r="EM3" i="53"/>
  <c r="EN3" i="53"/>
  <c r="EO3" i="53"/>
  <c r="EP3" i="53"/>
  <c r="EQ3" i="53"/>
  <c r="ER3" i="53"/>
  <c r="ES3" i="53"/>
  <c r="ET3" i="53"/>
  <c r="EU3" i="53"/>
  <c r="EV3" i="53"/>
  <c r="EI4" i="53"/>
  <c r="EJ4" i="53"/>
  <c r="EK4" i="53"/>
  <c r="EL4" i="53"/>
  <c r="EM4" i="53"/>
  <c r="EN4" i="53"/>
  <c r="EO4" i="53"/>
  <c r="EP4" i="53"/>
  <c r="EQ4" i="53"/>
  <c r="ER4" i="53"/>
  <c r="ES4" i="53"/>
  <c r="ET4" i="53"/>
  <c r="EU4" i="53"/>
  <c r="EV4" i="53"/>
  <c r="EH3" i="53"/>
  <c r="EH4" i="53"/>
  <c r="EI3" i="30"/>
  <c r="EJ3" i="30"/>
  <c r="EK3" i="30"/>
  <c r="EL3" i="30"/>
  <c r="EM3" i="30"/>
  <c r="EN3" i="30"/>
  <c r="EO3" i="30"/>
  <c r="EP3" i="30"/>
  <c r="EQ3" i="30"/>
  <c r="ER3" i="30"/>
  <c r="ES3" i="30"/>
  <c r="ET3" i="30"/>
  <c r="EU3" i="30"/>
  <c r="EV3" i="30"/>
  <c r="EI4" i="30"/>
  <c r="EJ4" i="30"/>
  <c r="EK4" i="30"/>
  <c r="EL4" i="30"/>
  <c r="EM4" i="30"/>
  <c r="EN4" i="30"/>
  <c r="EO4" i="30"/>
  <c r="EP4" i="30"/>
  <c r="EQ4" i="30"/>
  <c r="ER4" i="30"/>
  <c r="ES4" i="30"/>
  <c r="ET4" i="30"/>
  <c r="EU4" i="30"/>
  <c r="EV4" i="30"/>
  <c r="EH3" i="30"/>
  <c r="EH4" i="30"/>
  <c r="EI3" i="29"/>
  <c r="EJ3" i="29"/>
  <c r="EK3" i="29"/>
  <c r="EL3" i="29"/>
  <c r="EM3" i="29"/>
  <c r="EN3" i="29"/>
  <c r="EO3" i="29"/>
  <c r="EP3" i="29"/>
  <c r="EQ3" i="29"/>
  <c r="ER3" i="29"/>
  <c r="ES3" i="29"/>
  <c r="ET3" i="29"/>
  <c r="EU3" i="29"/>
  <c r="EV3" i="29"/>
  <c r="EI4" i="29"/>
  <c r="EJ4" i="29"/>
  <c r="EK4" i="29"/>
  <c r="EL4" i="29"/>
  <c r="EM4" i="29"/>
  <c r="EN4" i="29"/>
  <c r="EO4" i="29"/>
  <c r="EP4" i="29"/>
  <c r="EQ4" i="29"/>
  <c r="ER4" i="29"/>
  <c r="ES4" i="29"/>
  <c r="ET4" i="29"/>
  <c r="EU4" i="29"/>
  <c r="EV4" i="29"/>
  <c r="EH3" i="29"/>
  <c r="EH4" i="29"/>
  <c r="EI3" i="32"/>
  <c r="EJ3" i="32"/>
  <c r="EK3" i="32"/>
  <c r="EL3" i="32"/>
  <c r="EM3" i="32"/>
  <c r="EN3" i="32"/>
  <c r="EO3" i="32"/>
  <c r="EP3" i="32"/>
  <c r="EQ3" i="32"/>
  <c r="ER3" i="32"/>
  <c r="ES3" i="32"/>
  <c r="ET3" i="32"/>
  <c r="EU3" i="32"/>
  <c r="EV3" i="32"/>
  <c r="EI4" i="32"/>
  <c r="EJ4" i="32"/>
  <c r="EK4" i="32"/>
  <c r="EL4" i="32"/>
  <c r="EM4" i="32"/>
  <c r="EN4" i="32"/>
  <c r="EO4" i="32"/>
  <c r="EP4" i="32"/>
  <c r="EQ4" i="32"/>
  <c r="ER4" i="32"/>
  <c r="ES4" i="32"/>
  <c r="ET4" i="32"/>
  <c r="EU4" i="32"/>
  <c r="EV4" i="32"/>
  <c r="EH3" i="32"/>
  <c r="EH4" i="32"/>
  <c r="EG3" i="31"/>
  <c r="EH3" i="31"/>
  <c r="EI3" i="31"/>
  <c r="EJ3" i="31"/>
  <c r="EK3" i="31"/>
  <c r="EL3" i="31"/>
  <c r="EM3" i="31"/>
  <c r="EN3" i="31"/>
  <c r="EO3" i="31"/>
  <c r="EP3" i="31"/>
  <c r="EQ3" i="31"/>
  <c r="ER3" i="31"/>
  <c r="ES3" i="31"/>
  <c r="ET3" i="31"/>
  <c r="EG4" i="31"/>
  <c r="EH4" i="31"/>
  <c r="EI4" i="31"/>
  <c r="EJ4" i="31"/>
  <c r="EK4" i="31"/>
  <c r="EL4" i="31"/>
  <c r="EM4" i="31"/>
  <c r="EN4" i="31"/>
  <c r="EO4" i="31"/>
  <c r="EP4" i="31"/>
  <c r="EQ4" i="31"/>
  <c r="ER4" i="31"/>
  <c r="ES4" i="31"/>
  <c r="ET4" i="31"/>
  <c r="EF3" i="31"/>
  <c r="EF4" i="31"/>
  <c r="AB3" i="31" l="1"/>
  <c r="A3" i="32"/>
  <c r="G3" i="64"/>
  <c r="G3" i="63"/>
  <c r="G3" i="48"/>
  <c r="G3" i="49"/>
  <c r="G3" i="62"/>
  <c r="G3" i="45"/>
  <c r="G3" i="46"/>
  <c r="G3" i="58"/>
  <c r="G3" i="59"/>
  <c r="G3" i="40"/>
  <c r="G3" i="39"/>
  <c r="G3" i="38"/>
  <c r="G3" i="37"/>
  <c r="G3" i="36"/>
  <c r="G3" i="35"/>
  <c r="G3" i="34"/>
  <c r="G3" i="33"/>
  <c r="G3" i="26"/>
  <c r="G3" i="25"/>
  <c r="G3" i="52"/>
  <c r="G3" i="53"/>
  <c r="G3" i="30"/>
  <c r="G3" i="29"/>
  <c r="G3" i="32"/>
  <c r="A3" i="36" l="1"/>
  <c r="A3" i="29"/>
  <c r="A3" i="59"/>
  <c r="A3" i="35"/>
  <c r="A3" i="40"/>
  <c r="A3" i="33"/>
  <c r="A3" i="39"/>
  <c r="A3" i="25"/>
  <c r="A3" i="38"/>
  <c r="A3" i="52"/>
  <c r="A4" i="52" s="1"/>
  <c r="G9" i="52" s="1"/>
  <c r="A3" i="37"/>
  <c r="A3" i="53"/>
  <c r="A4" i="53" s="1"/>
  <c r="G9" i="53" s="1"/>
  <c r="AB3" i="30"/>
  <c r="AB3" i="34"/>
  <c r="AB3" i="40"/>
  <c r="AB3" i="49"/>
  <c r="G10" i="53"/>
  <c r="AB3" i="35"/>
  <c r="G10" i="59"/>
  <c r="AB3" i="48"/>
  <c r="G10" i="52"/>
  <c r="AB3" i="36"/>
  <c r="G10" i="58"/>
  <c r="G10" i="63"/>
  <c r="AB3" i="25"/>
  <c r="AB3" i="37"/>
  <c r="AB3" i="46"/>
  <c r="G10" i="64"/>
  <c r="AB3" i="32"/>
  <c r="AB3" i="26"/>
  <c r="AB3" i="38"/>
  <c r="AB3" i="45"/>
  <c r="AB3" i="29"/>
  <c r="AB3" i="33"/>
  <c r="AB3" i="39"/>
  <c r="G10" i="62"/>
  <c r="G3" i="47"/>
  <c r="G3" i="61"/>
  <c r="G3" i="60"/>
  <c r="G3" i="44"/>
  <c r="G3" i="43"/>
  <c r="G3" i="42"/>
  <c r="G3" i="41"/>
  <c r="G3" i="57"/>
  <c r="G3" i="56"/>
  <c r="G3" i="55"/>
  <c r="G3" i="51"/>
  <c r="G3" i="66"/>
  <c r="G3" i="50"/>
  <c r="G3" i="67"/>
  <c r="C15" i="52" l="1"/>
  <c r="A3" i="26"/>
  <c r="A3" i="30"/>
  <c r="C15" i="53"/>
  <c r="A3" i="34"/>
  <c r="A3" i="63"/>
  <c r="A3" i="58"/>
  <c r="A3" i="48"/>
  <c r="A3" i="49"/>
  <c r="A3" i="62"/>
  <c r="A3" i="45"/>
  <c r="A3" i="64"/>
  <c r="A3" i="46"/>
  <c r="G9" i="25"/>
  <c r="G10" i="25"/>
  <c r="G54" i="64" l="1"/>
  <c r="F54" i="64"/>
  <c r="E54" i="64"/>
  <c r="D54" i="64"/>
  <c r="C54" i="64"/>
  <c r="YY48" i="64"/>
  <c r="YX48" i="64"/>
  <c r="YW48" i="64"/>
  <c r="YY47" i="64"/>
  <c r="YX47" i="64"/>
  <c r="YW47" i="64"/>
  <c r="YY46" i="64"/>
  <c r="YX46" i="64"/>
  <c r="YW46" i="64"/>
  <c r="YY45" i="64"/>
  <c r="YX45" i="64"/>
  <c r="YW45" i="64"/>
  <c r="YY44" i="64"/>
  <c r="YX44" i="64"/>
  <c r="YW44" i="64"/>
  <c r="YY43" i="64"/>
  <c r="YX43" i="64"/>
  <c r="YW43" i="64"/>
  <c r="D15" i="64"/>
  <c r="E15" i="64" s="1"/>
  <c r="F15" i="64" s="1"/>
  <c r="G15" i="64" s="1"/>
  <c r="H15" i="64" s="1"/>
  <c r="I15" i="64" s="1"/>
  <c r="J15" i="64" s="1"/>
  <c r="K15" i="64" s="1"/>
  <c r="L15" i="64" s="1"/>
  <c r="M15" i="64" s="1"/>
  <c r="N15" i="64" s="1"/>
  <c r="O15" i="64" s="1"/>
  <c r="P15" i="64" s="1"/>
  <c r="Q15" i="64" s="1"/>
  <c r="R15" i="64" s="1"/>
  <c r="S15" i="64" s="1"/>
  <c r="T15" i="64" s="1"/>
  <c r="U15" i="64" s="1"/>
  <c r="V15" i="64" s="1"/>
  <c r="W15" i="64" s="1"/>
  <c r="X15" i="64" s="1"/>
  <c r="Y15" i="64" s="1"/>
  <c r="Z15" i="64" s="1"/>
  <c r="AA15" i="64" s="1"/>
  <c r="AB15" i="64" s="1"/>
  <c r="AC15" i="64" s="1"/>
  <c r="AD15" i="64" s="1"/>
  <c r="AE15" i="64" s="1"/>
  <c r="AF15" i="64" s="1"/>
  <c r="AG15" i="64" s="1"/>
  <c r="B12" i="64"/>
  <c r="AK11" i="64"/>
  <c r="G8" i="64"/>
  <c r="G7" i="64"/>
  <c r="DP1" i="64" s="1"/>
  <c r="DP5" i="64"/>
  <c r="EG4" i="64"/>
  <c r="EF4" i="64"/>
  <c r="EE4" i="64"/>
  <c r="ED4" i="64"/>
  <c r="EC4" i="64"/>
  <c r="EB4" i="64"/>
  <c r="EA4" i="64"/>
  <c r="DZ4" i="64"/>
  <c r="DY4" i="64"/>
  <c r="DX4" i="64"/>
  <c r="DW4" i="64"/>
  <c r="DV4" i="64"/>
  <c r="DU4" i="64"/>
  <c r="DT4" i="64"/>
  <c r="DS4" i="64"/>
  <c r="DR4" i="64"/>
  <c r="DQ4" i="64"/>
  <c r="DP4" i="64"/>
  <c r="DO4" i="64"/>
  <c r="DN4" i="64"/>
  <c r="DM4" i="64"/>
  <c r="DL4" i="64"/>
  <c r="DK4" i="64"/>
  <c r="DJ4" i="64"/>
  <c r="DI4" i="64"/>
  <c r="DH4" i="64"/>
  <c r="DG4" i="64"/>
  <c r="DF4" i="64"/>
  <c r="DE4" i="64"/>
  <c r="DD4" i="64"/>
  <c r="DC4" i="64"/>
  <c r="DB4" i="64"/>
  <c r="DA4" i="64"/>
  <c r="CZ4" i="64"/>
  <c r="CY4" i="64"/>
  <c r="CX4" i="64"/>
  <c r="CW4" i="64"/>
  <c r="CV4" i="64"/>
  <c r="CU4" i="64"/>
  <c r="CT4" i="64"/>
  <c r="CS4" i="64"/>
  <c r="CR4" i="64"/>
  <c r="CQ4" i="64"/>
  <c r="CP4" i="64"/>
  <c r="CO4" i="64"/>
  <c r="CN4" i="64"/>
  <c r="CM4" i="64"/>
  <c r="CL4" i="64"/>
  <c r="CK4" i="64"/>
  <c r="CJ4" i="64"/>
  <c r="CI4" i="64"/>
  <c r="CH4" i="64"/>
  <c r="CG4" i="64"/>
  <c r="CF4" i="64"/>
  <c r="CE4" i="64"/>
  <c r="CD4" i="64"/>
  <c r="CC4" i="64"/>
  <c r="CB4" i="64"/>
  <c r="CA4" i="64"/>
  <c r="BZ4" i="64"/>
  <c r="BY4" i="64"/>
  <c r="BX4" i="64"/>
  <c r="BW4" i="64"/>
  <c r="BV4" i="64"/>
  <c r="BU4" i="64"/>
  <c r="BT4" i="64"/>
  <c r="BS4" i="64"/>
  <c r="BR4" i="64"/>
  <c r="BQ4" i="64"/>
  <c r="BP4" i="64"/>
  <c r="BO4" i="64"/>
  <c r="BN4" i="64"/>
  <c r="BM4" i="64"/>
  <c r="BL4" i="64"/>
  <c r="BK4" i="64"/>
  <c r="BJ4" i="64"/>
  <c r="BI4" i="64"/>
  <c r="BH4" i="64"/>
  <c r="EG3" i="64"/>
  <c r="EF3" i="64"/>
  <c r="EE3" i="64"/>
  <c r="ED3" i="64"/>
  <c r="EC3" i="64"/>
  <c r="EB3" i="64"/>
  <c r="EA3" i="64"/>
  <c r="DZ3" i="64"/>
  <c r="DY3" i="64"/>
  <c r="DX3" i="64"/>
  <c r="DW3" i="64"/>
  <c r="DV3" i="64"/>
  <c r="DU3" i="64"/>
  <c r="DT3" i="64"/>
  <c r="DS3" i="64"/>
  <c r="DR3" i="64"/>
  <c r="DQ3" i="64"/>
  <c r="DP3" i="64"/>
  <c r="DR1" i="64"/>
  <c r="G52" i="48"/>
  <c r="F52" i="48"/>
  <c r="E52" i="48"/>
  <c r="D52" i="48"/>
  <c r="C52" i="48"/>
  <c r="YY46" i="48"/>
  <c r="YX46" i="48"/>
  <c r="YW46" i="48"/>
  <c r="YY45" i="48"/>
  <c r="YX45" i="48"/>
  <c r="YW45" i="48"/>
  <c r="YY44" i="48"/>
  <c r="YX44" i="48"/>
  <c r="YW44" i="48"/>
  <c r="YY43" i="48"/>
  <c r="YX43" i="48"/>
  <c r="YW43" i="48"/>
  <c r="YY42" i="48"/>
  <c r="YX42" i="48"/>
  <c r="YW42" i="48"/>
  <c r="YY41" i="48"/>
  <c r="YX41" i="48"/>
  <c r="YW41" i="48"/>
  <c r="D13" i="48"/>
  <c r="E13" i="48" s="1"/>
  <c r="F13" i="48" s="1"/>
  <c r="G13" i="48" s="1"/>
  <c r="H13" i="48" s="1"/>
  <c r="I13" i="48" s="1"/>
  <c r="J13" i="48" s="1"/>
  <c r="K13" i="48" s="1"/>
  <c r="L13" i="48" s="1"/>
  <c r="M13" i="48" s="1"/>
  <c r="N13" i="48" s="1"/>
  <c r="O13" i="48" s="1"/>
  <c r="P13" i="48" s="1"/>
  <c r="Q13" i="48" s="1"/>
  <c r="R13" i="48" s="1"/>
  <c r="S13" i="48" s="1"/>
  <c r="T13" i="48" s="1"/>
  <c r="U13" i="48" s="1"/>
  <c r="V13" i="48" s="1"/>
  <c r="W13" i="48" s="1"/>
  <c r="X13" i="48" s="1"/>
  <c r="Y13" i="48" s="1"/>
  <c r="Z13" i="48" s="1"/>
  <c r="AA13" i="48" s="1"/>
  <c r="AB13" i="48" s="1"/>
  <c r="AC13" i="48" s="1"/>
  <c r="AD13" i="48" s="1"/>
  <c r="AE13" i="48" s="1"/>
  <c r="AF13" i="48" s="1"/>
  <c r="AG13" i="48" s="1"/>
  <c r="G10" i="48"/>
  <c r="AK9" i="48"/>
  <c r="S6" i="48"/>
  <c r="DP5" i="48"/>
  <c r="EG4" i="48"/>
  <c r="EF4" i="48"/>
  <c r="EE4" i="48"/>
  <c r="ED4" i="48"/>
  <c r="G9" i="48" s="1"/>
  <c r="EC4" i="48"/>
  <c r="EB4" i="48"/>
  <c r="EA4" i="48"/>
  <c r="DZ4" i="48"/>
  <c r="DY4" i="48"/>
  <c r="DX4" i="48"/>
  <c r="DW4" i="48"/>
  <c r="DV4" i="48"/>
  <c r="DU4" i="48"/>
  <c r="DT4" i="48"/>
  <c r="DS4" i="48"/>
  <c r="DR4" i="48"/>
  <c r="DQ4" i="48"/>
  <c r="DP4" i="48"/>
  <c r="DO4" i="48"/>
  <c r="DN4" i="48"/>
  <c r="DM4" i="48"/>
  <c r="DL4" i="48"/>
  <c r="DK4" i="48"/>
  <c r="DJ4" i="48"/>
  <c r="DI4" i="48"/>
  <c r="DH4" i="48"/>
  <c r="DG4" i="48"/>
  <c r="DF4" i="48"/>
  <c r="DE4" i="48"/>
  <c r="DD4" i="48"/>
  <c r="DC4" i="48"/>
  <c r="DB4" i="48"/>
  <c r="DA4" i="48"/>
  <c r="CZ4" i="48"/>
  <c r="CY4" i="48"/>
  <c r="CX4" i="48"/>
  <c r="CW4" i="48"/>
  <c r="CV4" i="48"/>
  <c r="CU4" i="48"/>
  <c r="CT4" i="48"/>
  <c r="CS4" i="48"/>
  <c r="CR4" i="48"/>
  <c r="CQ4" i="48"/>
  <c r="CP4" i="48"/>
  <c r="CO4" i="48"/>
  <c r="CN4" i="48"/>
  <c r="CM4" i="48"/>
  <c r="CL4" i="48"/>
  <c r="CK4" i="48"/>
  <c r="CJ4" i="48"/>
  <c r="CI4" i="48"/>
  <c r="CH4" i="48"/>
  <c r="CG4" i="48"/>
  <c r="CF4" i="48"/>
  <c r="CE4" i="48"/>
  <c r="CD4" i="48"/>
  <c r="CC4" i="48"/>
  <c r="CB4" i="48"/>
  <c r="CA4" i="48"/>
  <c r="BZ4" i="48"/>
  <c r="BY4" i="48"/>
  <c r="BX4" i="48"/>
  <c r="BW4" i="48"/>
  <c r="BV4" i="48"/>
  <c r="BU4" i="48"/>
  <c r="BT4" i="48"/>
  <c r="BS4" i="48"/>
  <c r="BR4" i="48"/>
  <c r="BQ4" i="48"/>
  <c r="BP4" i="48"/>
  <c r="BO4" i="48"/>
  <c r="BN4" i="48"/>
  <c r="BM4" i="48"/>
  <c r="BL4" i="48"/>
  <c r="BK4" i="48"/>
  <c r="BJ4" i="48"/>
  <c r="BI4" i="48"/>
  <c r="BH4" i="48"/>
  <c r="EG3" i="48"/>
  <c r="EF3" i="48"/>
  <c r="EE3" i="48"/>
  <c r="ED3" i="48"/>
  <c r="EC3" i="48"/>
  <c r="EB3" i="48"/>
  <c r="EA3" i="48"/>
  <c r="DZ3" i="48"/>
  <c r="DY3" i="48"/>
  <c r="DX3" i="48"/>
  <c r="DW3" i="48"/>
  <c r="DV3" i="48"/>
  <c r="DU3" i="48"/>
  <c r="DT3" i="48"/>
  <c r="DS3" i="48"/>
  <c r="DR3" i="48"/>
  <c r="DQ3" i="48"/>
  <c r="DP3" i="48"/>
  <c r="DR1" i="48"/>
  <c r="G54" i="63"/>
  <c r="F54" i="63"/>
  <c r="E54" i="63"/>
  <c r="D54" i="63"/>
  <c r="C54" i="63"/>
  <c r="YY48" i="63"/>
  <c r="YX48" i="63"/>
  <c r="YW48" i="63"/>
  <c r="YY47" i="63"/>
  <c r="YX47" i="63"/>
  <c r="YW47" i="63"/>
  <c r="YY46" i="63"/>
  <c r="YX46" i="63"/>
  <c r="YW46" i="63"/>
  <c r="YY45" i="63"/>
  <c r="YX45" i="63"/>
  <c r="YW45" i="63"/>
  <c r="YY44" i="63"/>
  <c r="YX44" i="63"/>
  <c r="YW44" i="63"/>
  <c r="YY43" i="63"/>
  <c r="YX43" i="63"/>
  <c r="YW43" i="63"/>
  <c r="D15" i="63"/>
  <c r="E15" i="63" s="1"/>
  <c r="F15" i="63" s="1"/>
  <c r="G15" i="63" s="1"/>
  <c r="H15" i="63" s="1"/>
  <c r="I15" i="63" s="1"/>
  <c r="J15" i="63" s="1"/>
  <c r="K15" i="63" s="1"/>
  <c r="L15" i="63" s="1"/>
  <c r="M15" i="63" s="1"/>
  <c r="N15" i="63" s="1"/>
  <c r="O15" i="63" s="1"/>
  <c r="P15" i="63" s="1"/>
  <c r="Q15" i="63" s="1"/>
  <c r="R15" i="63" s="1"/>
  <c r="S15" i="63" s="1"/>
  <c r="T15" i="63" s="1"/>
  <c r="U15" i="63" s="1"/>
  <c r="V15" i="63" s="1"/>
  <c r="W15" i="63" s="1"/>
  <c r="X15" i="63" s="1"/>
  <c r="Y15" i="63" s="1"/>
  <c r="Z15" i="63" s="1"/>
  <c r="AA15" i="63" s="1"/>
  <c r="AB15" i="63" s="1"/>
  <c r="AC15" i="63" s="1"/>
  <c r="AD15" i="63" s="1"/>
  <c r="AE15" i="63" s="1"/>
  <c r="AF15" i="63" s="1"/>
  <c r="AG15" i="63" s="1"/>
  <c r="AK11" i="63"/>
  <c r="DP5" i="63"/>
  <c r="G8" i="63" s="1"/>
  <c r="EG4" i="63"/>
  <c r="EF4" i="63"/>
  <c r="EE4" i="63"/>
  <c r="ED4" i="63"/>
  <c r="EC4" i="63"/>
  <c r="EB4" i="63"/>
  <c r="EA4" i="63"/>
  <c r="DZ4" i="63"/>
  <c r="DY4" i="63"/>
  <c r="DX4" i="63"/>
  <c r="DW4" i="63"/>
  <c r="DV4" i="63"/>
  <c r="DU4" i="63"/>
  <c r="DT4" i="63"/>
  <c r="DS4" i="63"/>
  <c r="DR4" i="63"/>
  <c r="DQ4" i="63"/>
  <c r="DP4" i="63"/>
  <c r="DO4" i="63"/>
  <c r="DN4" i="63"/>
  <c r="DM4" i="63"/>
  <c r="DL4" i="63"/>
  <c r="DK4" i="63"/>
  <c r="DJ4" i="63"/>
  <c r="DI4" i="63"/>
  <c r="DH4" i="63"/>
  <c r="DG4" i="63"/>
  <c r="DF4" i="63"/>
  <c r="DE4" i="63"/>
  <c r="DD4" i="63"/>
  <c r="DC4" i="63"/>
  <c r="DB4" i="63"/>
  <c r="DA4" i="63"/>
  <c r="CZ4" i="63"/>
  <c r="CY4" i="63"/>
  <c r="CX4" i="63"/>
  <c r="CW4" i="63"/>
  <c r="CV4" i="63"/>
  <c r="CU4" i="63"/>
  <c r="CT4" i="63"/>
  <c r="CS4" i="63"/>
  <c r="CR4" i="63"/>
  <c r="CQ4" i="63"/>
  <c r="CP4" i="63"/>
  <c r="CO4" i="63"/>
  <c r="CN4" i="63"/>
  <c r="CM4" i="63"/>
  <c r="CL4" i="63"/>
  <c r="CK4" i="63"/>
  <c r="CJ4" i="63"/>
  <c r="CI4" i="63"/>
  <c r="CH4" i="63"/>
  <c r="CG4" i="63"/>
  <c r="CF4" i="63"/>
  <c r="CE4" i="63"/>
  <c r="CD4" i="63"/>
  <c r="CC4" i="63"/>
  <c r="CB4" i="63"/>
  <c r="CA4" i="63"/>
  <c r="BZ4" i="63"/>
  <c r="BY4" i="63"/>
  <c r="BX4" i="63"/>
  <c r="BW4" i="63"/>
  <c r="BV4" i="63"/>
  <c r="BU4" i="63"/>
  <c r="BT4" i="63"/>
  <c r="BS4" i="63"/>
  <c r="BR4" i="63"/>
  <c r="BQ4" i="63"/>
  <c r="BP4" i="63"/>
  <c r="BO4" i="63"/>
  <c r="BN4" i="63"/>
  <c r="BM4" i="63"/>
  <c r="BL4" i="63"/>
  <c r="BK4" i="63"/>
  <c r="BJ4" i="63"/>
  <c r="BI4" i="63"/>
  <c r="BH4" i="63"/>
  <c r="EG3" i="63"/>
  <c r="EF3" i="63"/>
  <c r="EE3" i="63"/>
  <c r="ED3" i="63"/>
  <c r="EC3" i="63"/>
  <c r="EB3" i="63"/>
  <c r="EA3" i="63"/>
  <c r="DZ3" i="63"/>
  <c r="DY3" i="63"/>
  <c r="DX3" i="63"/>
  <c r="DW3" i="63"/>
  <c r="DV3" i="63"/>
  <c r="DU3" i="63"/>
  <c r="DT3" i="63"/>
  <c r="DS3" i="63"/>
  <c r="DR3" i="63"/>
  <c r="DQ3" i="63"/>
  <c r="DP3" i="63"/>
  <c r="DR1" i="63"/>
  <c r="DP1" i="63"/>
  <c r="G7" i="63" s="1"/>
  <c r="B12" i="63" s="1"/>
  <c r="G52" i="49"/>
  <c r="F52" i="49"/>
  <c r="E52" i="49"/>
  <c r="D52" i="49"/>
  <c r="C52" i="49"/>
  <c r="YY46" i="49"/>
  <c r="YX46" i="49"/>
  <c r="YW46" i="49"/>
  <c r="YY45" i="49"/>
  <c r="YX45" i="49"/>
  <c r="YW45" i="49"/>
  <c r="YY44" i="49"/>
  <c r="YX44" i="49"/>
  <c r="YW44" i="49"/>
  <c r="YY43" i="49"/>
  <c r="YX43" i="49"/>
  <c r="YW43" i="49"/>
  <c r="YY42" i="49"/>
  <c r="YX42" i="49"/>
  <c r="YW42" i="49"/>
  <c r="YY41" i="49"/>
  <c r="YX41" i="49"/>
  <c r="YW41" i="49"/>
  <c r="D13" i="49"/>
  <c r="E13" i="49" s="1"/>
  <c r="F13" i="49" s="1"/>
  <c r="G13" i="49" s="1"/>
  <c r="H13" i="49" s="1"/>
  <c r="I13" i="49" s="1"/>
  <c r="J13" i="49" s="1"/>
  <c r="K13" i="49" s="1"/>
  <c r="L13" i="49" s="1"/>
  <c r="M13" i="49" s="1"/>
  <c r="N13" i="49" s="1"/>
  <c r="O13" i="49" s="1"/>
  <c r="P13" i="49" s="1"/>
  <c r="Q13" i="49" s="1"/>
  <c r="R13" i="49" s="1"/>
  <c r="S13" i="49" s="1"/>
  <c r="T13" i="49" s="1"/>
  <c r="U13" i="49" s="1"/>
  <c r="V13" i="49" s="1"/>
  <c r="W13" i="49" s="1"/>
  <c r="X13" i="49" s="1"/>
  <c r="Y13" i="49" s="1"/>
  <c r="Z13" i="49" s="1"/>
  <c r="AA13" i="49" s="1"/>
  <c r="AB13" i="49" s="1"/>
  <c r="AC13" i="49" s="1"/>
  <c r="AD13" i="49" s="1"/>
  <c r="AE13" i="49" s="1"/>
  <c r="AF13" i="49" s="1"/>
  <c r="AG13" i="49" s="1"/>
  <c r="G10" i="49"/>
  <c r="AK9" i="49"/>
  <c r="B10" i="49"/>
  <c r="S6" i="49"/>
  <c r="DR1" i="49" s="1"/>
  <c r="DP5" i="49"/>
  <c r="EG4" i="49"/>
  <c r="EF4" i="49"/>
  <c r="EE4" i="49"/>
  <c r="ED4" i="49"/>
  <c r="G9" i="49" s="1"/>
  <c r="EC4" i="49"/>
  <c r="EB4" i="49"/>
  <c r="EA4" i="49"/>
  <c r="DZ4" i="49"/>
  <c r="DY4" i="49"/>
  <c r="DX4" i="49"/>
  <c r="DW4" i="49"/>
  <c r="DV4" i="49"/>
  <c r="DU4" i="49"/>
  <c r="DT4" i="49"/>
  <c r="DS4" i="49"/>
  <c r="DR4" i="49"/>
  <c r="DQ4" i="49"/>
  <c r="DP4" i="49"/>
  <c r="DO4" i="49"/>
  <c r="DN4" i="49"/>
  <c r="DM4" i="49"/>
  <c r="DL4" i="49"/>
  <c r="DK4" i="49"/>
  <c r="DJ4" i="49"/>
  <c r="DI4" i="49"/>
  <c r="DH4" i="49"/>
  <c r="DG4" i="49"/>
  <c r="DF4" i="49"/>
  <c r="DE4" i="49"/>
  <c r="DD4" i="49"/>
  <c r="DC4" i="49"/>
  <c r="DB4" i="49"/>
  <c r="DA4" i="49"/>
  <c r="CZ4" i="49"/>
  <c r="CY4" i="49"/>
  <c r="CX4" i="49"/>
  <c r="CW4" i="49"/>
  <c r="CV4" i="49"/>
  <c r="CU4" i="49"/>
  <c r="CT4" i="49"/>
  <c r="CS4" i="49"/>
  <c r="CR4" i="49"/>
  <c r="CQ4" i="49"/>
  <c r="CP4" i="49"/>
  <c r="CO4" i="49"/>
  <c r="CN4" i="49"/>
  <c r="CM4" i="49"/>
  <c r="CL4" i="49"/>
  <c r="CK4" i="49"/>
  <c r="CJ4" i="49"/>
  <c r="CI4" i="49"/>
  <c r="CH4" i="49"/>
  <c r="CG4" i="49"/>
  <c r="CF4" i="49"/>
  <c r="CE4" i="49"/>
  <c r="CD4" i="49"/>
  <c r="CC4" i="49"/>
  <c r="CB4" i="49"/>
  <c r="CA4" i="49"/>
  <c r="BZ4" i="49"/>
  <c r="BY4" i="49"/>
  <c r="BX4" i="49"/>
  <c r="BW4" i="49"/>
  <c r="BV4" i="49"/>
  <c r="BU4" i="49"/>
  <c r="BT4" i="49"/>
  <c r="BS4" i="49"/>
  <c r="BR4" i="49"/>
  <c r="BQ4" i="49"/>
  <c r="BP4" i="49"/>
  <c r="BO4" i="49"/>
  <c r="BN4" i="49"/>
  <c r="BM4" i="49"/>
  <c r="BL4" i="49"/>
  <c r="BK4" i="49"/>
  <c r="BJ4" i="49"/>
  <c r="BI4" i="49"/>
  <c r="BH4" i="49"/>
  <c r="EG3" i="49"/>
  <c r="EF3" i="49"/>
  <c r="EE3" i="49"/>
  <c r="ED3" i="49"/>
  <c r="EC3" i="49"/>
  <c r="EB3" i="49"/>
  <c r="EA3" i="49"/>
  <c r="DZ3" i="49"/>
  <c r="DY3" i="49"/>
  <c r="DX3" i="49"/>
  <c r="DW3" i="49"/>
  <c r="DV3" i="49"/>
  <c r="DU3" i="49"/>
  <c r="DT3" i="49"/>
  <c r="DS3" i="49"/>
  <c r="DR3" i="49"/>
  <c r="DQ3" i="49"/>
  <c r="DP3" i="49"/>
  <c r="D54" i="62"/>
  <c r="C54" i="62"/>
  <c r="YY48" i="62"/>
  <c r="YX48" i="62"/>
  <c r="YW48" i="62"/>
  <c r="YY47" i="62"/>
  <c r="YX47" i="62"/>
  <c r="YW47" i="62"/>
  <c r="YY46" i="62"/>
  <c r="YX46" i="62"/>
  <c r="YW46" i="62"/>
  <c r="YY45" i="62"/>
  <c r="YX45" i="62"/>
  <c r="YW45" i="62"/>
  <c r="YY44" i="62"/>
  <c r="YX44" i="62"/>
  <c r="YW44" i="62"/>
  <c r="YY43" i="62"/>
  <c r="YX43" i="62"/>
  <c r="YW43" i="62"/>
  <c r="D15" i="62"/>
  <c r="E15" i="62" s="1"/>
  <c r="F15" i="62" s="1"/>
  <c r="G15" i="62" s="1"/>
  <c r="H15" i="62" s="1"/>
  <c r="I15" i="62" s="1"/>
  <c r="J15" i="62" s="1"/>
  <c r="K15" i="62" s="1"/>
  <c r="L15" i="62" s="1"/>
  <c r="M15" i="62" s="1"/>
  <c r="N15" i="62" s="1"/>
  <c r="O15" i="62" s="1"/>
  <c r="P15" i="62" s="1"/>
  <c r="Q15" i="62" s="1"/>
  <c r="R15" i="62" s="1"/>
  <c r="S15" i="62" s="1"/>
  <c r="T15" i="62" s="1"/>
  <c r="U15" i="62" s="1"/>
  <c r="V15" i="62" s="1"/>
  <c r="W15" i="62" s="1"/>
  <c r="X15" i="62" s="1"/>
  <c r="Y15" i="62" s="1"/>
  <c r="Z15" i="62" s="1"/>
  <c r="AA15" i="62" s="1"/>
  <c r="AB15" i="62" s="1"/>
  <c r="AC15" i="62" s="1"/>
  <c r="AD15" i="62" s="1"/>
  <c r="AE15" i="62" s="1"/>
  <c r="AF15" i="62" s="1"/>
  <c r="AG15" i="62" s="1"/>
  <c r="AK11" i="62"/>
  <c r="G8" i="62"/>
  <c r="G7" i="62"/>
  <c r="B12" i="62" s="1"/>
  <c r="DP5" i="62"/>
  <c r="EG4" i="62"/>
  <c r="EF4" i="62"/>
  <c r="EE4" i="62"/>
  <c r="ED4" i="62"/>
  <c r="EC4" i="62"/>
  <c r="EB4" i="62"/>
  <c r="EA4" i="62"/>
  <c r="DZ4" i="62"/>
  <c r="DY4" i="62"/>
  <c r="DX4" i="62"/>
  <c r="DW4" i="62"/>
  <c r="DV4" i="62"/>
  <c r="DU4" i="62"/>
  <c r="DT4" i="62"/>
  <c r="DS4" i="62"/>
  <c r="DR4" i="62"/>
  <c r="DQ4" i="62"/>
  <c r="DP4" i="62"/>
  <c r="DO4" i="62"/>
  <c r="DN4" i="62"/>
  <c r="DM4" i="62"/>
  <c r="DL4" i="62"/>
  <c r="DK4" i="62"/>
  <c r="DJ4" i="62"/>
  <c r="DI4" i="62"/>
  <c r="DH4" i="62"/>
  <c r="DG4" i="62"/>
  <c r="DF4" i="62"/>
  <c r="DE4" i="62"/>
  <c r="DD4" i="62"/>
  <c r="DC4" i="62"/>
  <c r="DB4" i="62"/>
  <c r="DA4" i="62"/>
  <c r="CZ4" i="62"/>
  <c r="CY4" i="62"/>
  <c r="CX4" i="62"/>
  <c r="CW4" i="62"/>
  <c r="CV4" i="62"/>
  <c r="CU4" i="62"/>
  <c r="CT4" i="62"/>
  <c r="CS4" i="62"/>
  <c r="CR4" i="62"/>
  <c r="CQ4" i="62"/>
  <c r="CP4" i="62"/>
  <c r="CO4" i="62"/>
  <c r="CN4" i="62"/>
  <c r="CM4" i="62"/>
  <c r="CL4" i="62"/>
  <c r="CK4" i="62"/>
  <c r="CJ4" i="62"/>
  <c r="CI4" i="62"/>
  <c r="CH4" i="62"/>
  <c r="CG4" i="62"/>
  <c r="CF4" i="62"/>
  <c r="CE4" i="62"/>
  <c r="CD4" i="62"/>
  <c r="CC4" i="62"/>
  <c r="CB4" i="62"/>
  <c r="CA4" i="62"/>
  <c r="BZ4" i="62"/>
  <c r="BY4" i="62"/>
  <c r="BX4" i="62"/>
  <c r="BW4" i="62"/>
  <c r="BV4" i="62"/>
  <c r="BU4" i="62"/>
  <c r="BT4" i="62"/>
  <c r="BS4" i="62"/>
  <c r="BR4" i="62"/>
  <c r="BQ4" i="62"/>
  <c r="BP4" i="62"/>
  <c r="BO4" i="62"/>
  <c r="BN4" i="62"/>
  <c r="BM4" i="62"/>
  <c r="BL4" i="62"/>
  <c r="BK4" i="62"/>
  <c r="BJ4" i="62"/>
  <c r="BI4" i="62"/>
  <c r="BH4" i="62"/>
  <c r="EG3" i="62"/>
  <c r="EF3" i="62"/>
  <c r="EE3" i="62"/>
  <c r="ED3" i="62"/>
  <c r="EC3" i="62"/>
  <c r="EB3" i="62"/>
  <c r="EA3" i="62"/>
  <c r="DZ3" i="62"/>
  <c r="DY3" i="62"/>
  <c r="DX3" i="62"/>
  <c r="DW3" i="62"/>
  <c r="DV3" i="62"/>
  <c r="DU3" i="62"/>
  <c r="DT3" i="62"/>
  <c r="DS3" i="62"/>
  <c r="DR3" i="62"/>
  <c r="DQ3" i="62"/>
  <c r="DP3" i="62"/>
  <c r="DR1" i="62"/>
  <c r="DP1" i="62"/>
  <c r="G52" i="47"/>
  <c r="F52" i="47"/>
  <c r="E52" i="47"/>
  <c r="D52" i="47"/>
  <c r="C52" i="47"/>
  <c r="YY46" i="47"/>
  <c r="YX46" i="47"/>
  <c r="YW46" i="47"/>
  <c r="YY45" i="47"/>
  <c r="YX45" i="47"/>
  <c r="YW45" i="47"/>
  <c r="YY44" i="47"/>
  <c r="YX44" i="47"/>
  <c r="YW44" i="47"/>
  <c r="YY43" i="47"/>
  <c r="YX43" i="47"/>
  <c r="YW43" i="47"/>
  <c r="YY42" i="47"/>
  <c r="YX42" i="47"/>
  <c r="YW42" i="47"/>
  <c r="YY41" i="47"/>
  <c r="YX41" i="47"/>
  <c r="YW41" i="47"/>
  <c r="D18" i="47"/>
  <c r="E18" i="47" s="1"/>
  <c r="F18" i="47" s="1"/>
  <c r="G18" i="47" s="1"/>
  <c r="H18" i="47" s="1"/>
  <c r="I18" i="47" s="1"/>
  <c r="J18" i="47" s="1"/>
  <c r="K18" i="47" s="1"/>
  <c r="L18" i="47" s="1"/>
  <c r="M18" i="47" s="1"/>
  <c r="N18" i="47" s="1"/>
  <c r="O18" i="47" s="1"/>
  <c r="P18" i="47" s="1"/>
  <c r="Q18" i="47" s="1"/>
  <c r="R18" i="47" s="1"/>
  <c r="S18" i="47" s="1"/>
  <c r="T18" i="47" s="1"/>
  <c r="U18" i="47" s="1"/>
  <c r="V18" i="47" s="1"/>
  <c r="W18" i="47" s="1"/>
  <c r="X18" i="47" s="1"/>
  <c r="Y18" i="47" s="1"/>
  <c r="Z18" i="47" s="1"/>
  <c r="AA18" i="47" s="1"/>
  <c r="AB18" i="47" s="1"/>
  <c r="AC18" i="47" s="1"/>
  <c r="AD18" i="47" s="1"/>
  <c r="AE18" i="47" s="1"/>
  <c r="AF18" i="47" s="1"/>
  <c r="AG18" i="47" s="1"/>
  <c r="E17" i="47"/>
  <c r="F17" i="47" s="1"/>
  <c r="G17" i="47" s="1"/>
  <c r="H17" i="47" s="1"/>
  <c r="I17" i="47" s="1"/>
  <c r="J17" i="47" s="1"/>
  <c r="K17" i="47" s="1"/>
  <c r="L17" i="47" s="1"/>
  <c r="M17" i="47" s="1"/>
  <c r="N17" i="47" s="1"/>
  <c r="O17" i="47" s="1"/>
  <c r="P17" i="47" s="1"/>
  <c r="Q17" i="47" s="1"/>
  <c r="R17" i="47" s="1"/>
  <c r="S17" i="47" s="1"/>
  <c r="T17" i="47" s="1"/>
  <c r="U17" i="47" s="1"/>
  <c r="V17" i="47" s="1"/>
  <c r="W17" i="47" s="1"/>
  <c r="X17" i="47" s="1"/>
  <c r="Y17" i="47" s="1"/>
  <c r="Z17" i="47" s="1"/>
  <c r="AA17" i="47" s="1"/>
  <c r="AB17" i="47" s="1"/>
  <c r="AC17" i="47" s="1"/>
  <c r="AD17" i="47" s="1"/>
  <c r="AE17" i="47" s="1"/>
  <c r="AF17" i="47" s="1"/>
  <c r="AG17" i="47" s="1"/>
  <c r="D17" i="47"/>
  <c r="D16" i="47"/>
  <c r="E16" i="47" s="1"/>
  <c r="F16" i="47" s="1"/>
  <c r="G16" i="47" s="1"/>
  <c r="H16" i="47" s="1"/>
  <c r="I16" i="47" s="1"/>
  <c r="J16" i="47" s="1"/>
  <c r="K16" i="47" s="1"/>
  <c r="L16" i="47" s="1"/>
  <c r="M16" i="47" s="1"/>
  <c r="N16" i="47" s="1"/>
  <c r="O16" i="47" s="1"/>
  <c r="P16" i="47" s="1"/>
  <c r="Q16" i="47" s="1"/>
  <c r="R16" i="47" s="1"/>
  <c r="S16" i="47" s="1"/>
  <c r="T16" i="47" s="1"/>
  <c r="U16" i="47" s="1"/>
  <c r="V16" i="47" s="1"/>
  <c r="W16" i="47" s="1"/>
  <c r="X16" i="47" s="1"/>
  <c r="Y16" i="47" s="1"/>
  <c r="Z16" i="47" s="1"/>
  <c r="AA16" i="47" s="1"/>
  <c r="AB16" i="47" s="1"/>
  <c r="AC16" i="47" s="1"/>
  <c r="AD16" i="47" s="1"/>
  <c r="AE16" i="47" s="1"/>
  <c r="AF16" i="47" s="1"/>
  <c r="AG16" i="47" s="1"/>
  <c r="C13" i="47"/>
  <c r="D13" i="47" s="1"/>
  <c r="E13" i="47" s="1"/>
  <c r="F13" i="47" s="1"/>
  <c r="G13" i="47" s="1"/>
  <c r="H13" i="47" s="1"/>
  <c r="I13" i="47" s="1"/>
  <c r="J13" i="47" s="1"/>
  <c r="K13" i="47" s="1"/>
  <c r="L13" i="47" s="1"/>
  <c r="M13" i="47" s="1"/>
  <c r="N13" i="47" s="1"/>
  <c r="O13" i="47" s="1"/>
  <c r="P13" i="47" s="1"/>
  <c r="Q13" i="47" s="1"/>
  <c r="R13" i="47" s="1"/>
  <c r="S13" i="47" s="1"/>
  <c r="T13" i="47" s="1"/>
  <c r="U13" i="47" s="1"/>
  <c r="V13" i="47" s="1"/>
  <c r="W13" i="47" s="1"/>
  <c r="X13" i="47" s="1"/>
  <c r="Y13" i="47" s="1"/>
  <c r="Z13" i="47" s="1"/>
  <c r="AA13" i="47" s="1"/>
  <c r="AB13" i="47" s="1"/>
  <c r="AC13" i="47" s="1"/>
  <c r="AD13" i="47" s="1"/>
  <c r="AE13" i="47" s="1"/>
  <c r="AF13" i="47" s="1"/>
  <c r="AG13" i="47" s="1"/>
  <c r="AK9" i="47"/>
  <c r="G9" i="47"/>
  <c r="G7" i="47"/>
  <c r="B10" i="47" s="1"/>
  <c r="S6" i="47"/>
  <c r="DR1" i="47" s="1"/>
  <c r="DP5" i="47"/>
  <c r="EV4" i="47"/>
  <c r="EU4" i="47"/>
  <c r="ET4" i="47"/>
  <c r="ES4" i="47"/>
  <c r="ER4" i="47"/>
  <c r="EQ4" i="47"/>
  <c r="EP4" i="47"/>
  <c r="EO4" i="47"/>
  <c r="EN4" i="47"/>
  <c r="EM4" i="47"/>
  <c r="EL4" i="47"/>
  <c r="EK4" i="47"/>
  <c r="EJ4" i="47"/>
  <c r="S7" i="47" s="1"/>
  <c r="EI4" i="47"/>
  <c r="EH4" i="47"/>
  <c r="EG4" i="47"/>
  <c r="EF4" i="47"/>
  <c r="EE4" i="47"/>
  <c r="ED4" i="47"/>
  <c r="EC4" i="47"/>
  <c r="EB4" i="47"/>
  <c r="EA4" i="47"/>
  <c r="DZ4" i="47"/>
  <c r="DY4" i="47"/>
  <c r="DX4" i="47"/>
  <c r="DW4" i="47"/>
  <c r="DV4" i="47"/>
  <c r="DU4" i="47"/>
  <c r="DT4" i="47"/>
  <c r="DS4" i="47"/>
  <c r="DR4" i="47"/>
  <c r="DQ4" i="47"/>
  <c r="DP4" i="47"/>
  <c r="DO4" i="47"/>
  <c r="DN4" i="47"/>
  <c r="DM4" i="47"/>
  <c r="DL4" i="47"/>
  <c r="DK4" i="47"/>
  <c r="DJ4" i="47"/>
  <c r="DI4" i="47"/>
  <c r="DH4" i="47"/>
  <c r="DG4" i="47"/>
  <c r="DF4" i="47"/>
  <c r="DE4" i="47"/>
  <c r="DD4" i="47"/>
  <c r="DC4" i="47"/>
  <c r="DB4" i="47"/>
  <c r="DA4" i="47"/>
  <c r="CZ4" i="47"/>
  <c r="CY4" i="47"/>
  <c r="CX4" i="47"/>
  <c r="CW4" i="47"/>
  <c r="CV4" i="47"/>
  <c r="CU4" i="47"/>
  <c r="CT4" i="47"/>
  <c r="CS4" i="47"/>
  <c r="CR4" i="47"/>
  <c r="CQ4" i="47"/>
  <c r="CP4" i="47"/>
  <c r="CO4" i="47"/>
  <c r="CN4" i="47"/>
  <c r="CM4" i="47"/>
  <c r="CL4" i="47"/>
  <c r="CK4" i="47"/>
  <c r="CJ4" i="47"/>
  <c r="CI4" i="47"/>
  <c r="CH4" i="47"/>
  <c r="CG4" i="47"/>
  <c r="CF4" i="47"/>
  <c r="CE4" i="47"/>
  <c r="CD4" i="47"/>
  <c r="CC4" i="47"/>
  <c r="CB4" i="47"/>
  <c r="CA4" i="47"/>
  <c r="BZ4" i="47"/>
  <c r="BY4" i="47"/>
  <c r="BX4" i="47"/>
  <c r="BW4" i="47"/>
  <c r="BV4" i="47"/>
  <c r="BU4" i="47"/>
  <c r="BT4" i="47"/>
  <c r="BS4" i="47"/>
  <c r="BR4" i="47"/>
  <c r="BQ4" i="47"/>
  <c r="BP4" i="47"/>
  <c r="BO4" i="47"/>
  <c r="BN4" i="47"/>
  <c r="BM4" i="47"/>
  <c r="BL4" i="47"/>
  <c r="BK4" i="47"/>
  <c r="BJ4" i="47"/>
  <c r="BI4" i="47"/>
  <c r="BH4" i="47"/>
  <c r="EV3" i="47"/>
  <c r="EU3" i="47"/>
  <c r="ET3" i="47"/>
  <c r="ES3" i="47"/>
  <c r="ER3" i="47"/>
  <c r="EQ3" i="47"/>
  <c r="EP3" i="47"/>
  <c r="EO3" i="47"/>
  <c r="EN3" i="47"/>
  <c r="EM3" i="47"/>
  <c r="EL3" i="47"/>
  <c r="EK3" i="47"/>
  <c r="AB3" i="47" s="1"/>
  <c r="EJ3" i="47"/>
  <c r="EI3" i="47"/>
  <c r="EH3" i="47"/>
  <c r="EG3" i="47"/>
  <c r="EF3" i="47"/>
  <c r="EE3" i="47"/>
  <c r="G10" i="47" s="1"/>
  <c r="ED3" i="47"/>
  <c r="EC3" i="47"/>
  <c r="EB3" i="47"/>
  <c r="EA3" i="47"/>
  <c r="DZ3" i="47"/>
  <c r="DY3" i="47"/>
  <c r="DX3" i="47"/>
  <c r="DW3" i="47"/>
  <c r="DV3" i="47"/>
  <c r="DU3" i="47"/>
  <c r="DT3" i="47"/>
  <c r="DS3" i="47"/>
  <c r="DR3" i="47"/>
  <c r="DQ3" i="47"/>
  <c r="DP3" i="47"/>
  <c r="DP1" i="47"/>
  <c r="G52" i="46"/>
  <c r="F52" i="46"/>
  <c r="E52" i="46"/>
  <c r="D52" i="46"/>
  <c r="C52" i="46"/>
  <c r="YY46" i="46"/>
  <c r="YX46" i="46"/>
  <c r="YW46" i="46"/>
  <c r="YY45" i="46"/>
  <c r="YX45" i="46"/>
  <c r="YW45" i="46"/>
  <c r="YY44" i="46"/>
  <c r="YX44" i="46"/>
  <c r="YW44" i="46"/>
  <c r="YY43" i="46"/>
  <c r="YX43" i="46"/>
  <c r="YW43" i="46"/>
  <c r="YY42" i="46"/>
  <c r="YX42" i="46"/>
  <c r="YW42" i="46"/>
  <c r="YY41" i="46"/>
  <c r="YX41" i="46"/>
  <c r="YW41" i="46"/>
  <c r="D13" i="46"/>
  <c r="E13" i="46" s="1"/>
  <c r="F13" i="46" s="1"/>
  <c r="G13" i="46" s="1"/>
  <c r="H13" i="46" s="1"/>
  <c r="I13" i="46" s="1"/>
  <c r="J13" i="46" s="1"/>
  <c r="K13" i="46" s="1"/>
  <c r="L13" i="46" s="1"/>
  <c r="M13" i="46" s="1"/>
  <c r="N13" i="46" s="1"/>
  <c r="O13" i="46" s="1"/>
  <c r="P13" i="46" s="1"/>
  <c r="Q13" i="46" s="1"/>
  <c r="R13" i="46" s="1"/>
  <c r="S13" i="46" s="1"/>
  <c r="T13" i="46" s="1"/>
  <c r="U13" i="46" s="1"/>
  <c r="V13" i="46" s="1"/>
  <c r="W13" i="46" s="1"/>
  <c r="X13" i="46" s="1"/>
  <c r="Y13" i="46" s="1"/>
  <c r="Z13" i="46" s="1"/>
  <c r="AA13" i="46" s="1"/>
  <c r="AB13" i="46" s="1"/>
  <c r="AC13" i="46" s="1"/>
  <c r="AD13" i="46" s="1"/>
  <c r="AE13" i="46" s="1"/>
  <c r="AF13" i="46" s="1"/>
  <c r="AG13" i="46" s="1"/>
  <c r="G10" i="46"/>
  <c r="AK9" i="46"/>
  <c r="G9" i="46"/>
  <c r="G7" i="46"/>
  <c r="B10" i="46" s="1"/>
  <c r="S6" i="46"/>
  <c r="DP5" i="46"/>
  <c r="EG4" i="46"/>
  <c r="EF4" i="46"/>
  <c r="EE4" i="46"/>
  <c r="ED4" i="46"/>
  <c r="EC4" i="46"/>
  <c r="EB4" i="46"/>
  <c r="EA4" i="46"/>
  <c r="DZ4" i="46"/>
  <c r="DY4" i="46"/>
  <c r="DX4" i="46"/>
  <c r="DW4" i="46"/>
  <c r="DV4" i="46"/>
  <c r="DU4" i="46"/>
  <c r="DT4" i="46"/>
  <c r="DS4" i="46"/>
  <c r="DR4" i="46"/>
  <c r="DQ4" i="46"/>
  <c r="DP4" i="46"/>
  <c r="DO4" i="46"/>
  <c r="DN4" i="46"/>
  <c r="DM4" i="46"/>
  <c r="DL4" i="46"/>
  <c r="DK4" i="46"/>
  <c r="DJ4" i="46"/>
  <c r="DI4" i="46"/>
  <c r="DH4" i="46"/>
  <c r="DG4" i="46"/>
  <c r="DF4" i="46"/>
  <c r="DE4" i="46"/>
  <c r="DD4" i="46"/>
  <c r="DC4" i="46"/>
  <c r="DB4" i="46"/>
  <c r="DA4" i="46"/>
  <c r="CZ4" i="46"/>
  <c r="CY4" i="46"/>
  <c r="CX4" i="46"/>
  <c r="CW4" i="46"/>
  <c r="CV4" i="46"/>
  <c r="CU4" i="46"/>
  <c r="CT4" i="46"/>
  <c r="CS4" i="46"/>
  <c r="CR4" i="46"/>
  <c r="CQ4" i="46"/>
  <c r="CP4" i="46"/>
  <c r="CO4" i="46"/>
  <c r="CN4" i="46"/>
  <c r="CM4" i="46"/>
  <c r="CL4" i="46"/>
  <c r="CK4" i="46"/>
  <c r="CJ4" i="46"/>
  <c r="CI4" i="46"/>
  <c r="CH4" i="46"/>
  <c r="CG4" i="46"/>
  <c r="CF4" i="46"/>
  <c r="CE4" i="46"/>
  <c r="CD4" i="46"/>
  <c r="CC4" i="46"/>
  <c r="CB4" i="46"/>
  <c r="CA4" i="46"/>
  <c r="BZ4" i="46"/>
  <c r="BY4" i="46"/>
  <c r="BX4" i="46"/>
  <c r="BW4" i="46"/>
  <c r="BV4" i="46"/>
  <c r="BU4" i="46"/>
  <c r="BT4" i="46"/>
  <c r="BS4" i="46"/>
  <c r="BR4" i="46"/>
  <c r="BQ4" i="46"/>
  <c r="BP4" i="46"/>
  <c r="BO4" i="46"/>
  <c r="BN4" i="46"/>
  <c r="BM4" i="46"/>
  <c r="BL4" i="46"/>
  <c r="BK4" i="46"/>
  <c r="BJ4" i="46"/>
  <c r="BI4" i="46"/>
  <c r="BH4" i="46"/>
  <c r="EG3" i="46"/>
  <c r="EF3" i="46"/>
  <c r="EE3" i="46"/>
  <c r="ED3" i="46"/>
  <c r="EC3" i="46"/>
  <c r="EB3" i="46"/>
  <c r="EA3" i="46"/>
  <c r="DZ3" i="46"/>
  <c r="DY3" i="46"/>
  <c r="DX3" i="46"/>
  <c r="DW3" i="46"/>
  <c r="DV3" i="46"/>
  <c r="DU3" i="46"/>
  <c r="DT3" i="46"/>
  <c r="DS3" i="46"/>
  <c r="DR3" i="46"/>
  <c r="DQ3" i="46"/>
  <c r="DP3" i="46"/>
  <c r="DR1" i="46"/>
  <c r="DP1" i="46"/>
  <c r="G52" i="45"/>
  <c r="F52" i="45"/>
  <c r="E52" i="45"/>
  <c r="D52" i="45"/>
  <c r="C52" i="45"/>
  <c r="YY46" i="45"/>
  <c r="YX46" i="45"/>
  <c r="YW46" i="45"/>
  <c r="YY45" i="45"/>
  <c r="YX45" i="45"/>
  <c r="YW45" i="45"/>
  <c r="YY44" i="45"/>
  <c r="YX44" i="45"/>
  <c r="YW44" i="45"/>
  <c r="YY43" i="45"/>
  <c r="YX43" i="45"/>
  <c r="YW43" i="45"/>
  <c r="YY42" i="45"/>
  <c r="YX42" i="45"/>
  <c r="YW42" i="45"/>
  <c r="YY41" i="45"/>
  <c r="YX41" i="45"/>
  <c r="YW41" i="45"/>
  <c r="D13" i="45"/>
  <c r="E13" i="45" s="1"/>
  <c r="F13" i="45" s="1"/>
  <c r="G13" i="45" s="1"/>
  <c r="H13" i="45" s="1"/>
  <c r="I13" i="45" s="1"/>
  <c r="J13" i="45" s="1"/>
  <c r="K13" i="45" s="1"/>
  <c r="L13" i="45" s="1"/>
  <c r="M13" i="45" s="1"/>
  <c r="N13" i="45" s="1"/>
  <c r="O13" i="45" s="1"/>
  <c r="P13" i="45" s="1"/>
  <c r="Q13" i="45" s="1"/>
  <c r="R13" i="45" s="1"/>
  <c r="S13" i="45" s="1"/>
  <c r="T13" i="45" s="1"/>
  <c r="U13" i="45" s="1"/>
  <c r="V13" i="45" s="1"/>
  <c r="W13" i="45" s="1"/>
  <c r="X13" i="45" s="1"/>
  <c r="Y13" i="45" s="1"/>
  <c r="Z13" i="45" s="1"/>
  <c r="AA13" i="45" s="1"/>
  <c r="AB13" i="45" s="1"/>
  <c r="AC13" i="45" s="1"/>
  <c r="AD13" i="45" s="1"/>
  <c r="AE13" i="45" s="1"/>
  <c r="AF13" i="45" s="1"/>
  <c r="AG13" i="45" s="1"/>
  <c r="AK9" i="45"/>
  <c r="G9" i="45"/>
  <c r="G7" i="45"/>
  <c r="B10" i="45" s="1"/>
  <c r="S6" i="45"/>
  <c r="DR1" i="45" s="1"/>
  <c r="DP5" i="45"/>
  <c r="EG4" i="45"/>
  <c r="EF4" i="45"/>
  <c r="EE4" i="45"/>
  <c r="ED4" i="45"/>
  <c r="EC4" i="45"/>
  <c r="EB4" i="45"/>
  <c r="EA4" i="45"/>
  <c r="DZ4" i="45"/>
  <c r="DY4" i="45"/>
  <c r="DX4" i="45"/>
  <c r="DW4" i="45"/>
  <c r="DV4" i="45"/>
  <c r="DU4" i="45"/>
  <c r="DT4" i="45"/>
  <c r="DS4" i="45"/>
  <c r="DR4" i="45"/>
  <c r="DQ4" i="45"/>
  <c r="DP4" i="45"/>
  <c r="DO4" i="45"/>
  <c r="DN4" i="45"/>
  <c r="DM4" i="45"/>
  <c r="DL4" i="45"/>
  <c r="DK4" i="45"/>
  <c r="DJ4" i="45"/>
  <c r="DI4" i="45"/>
  <c r="DH4" i="45"/>
  <c r="DG4" i="45"/>
  <c r="DF4" i="45"/>
  <c r="DE4" i="45"/>
  <c r="DD4" i="45"/>
  <c r="DC4" i="45"/>
  <c r="DB4" i="45"/>
  <c r="DA4" i="45"/>
  <c r="CZ4" i="45"/>
  <c r="CY4" i="45"/>
  <c r="CX4" i="45"/>
  <c r="CW4" i="45"/>
  <c r="CV4" i="45"/>
  <c r="CU4" i="45"/>
  <c r="CT4" i="45"/>
  <c r="CS4" i="45"/>
  <c r="CR4" i="45"/>
  <c r="CQ4" i="45"/>
  <c r="CP4" i="45"/>
  <c r="CO4" i="45"/>
  <c r="CN4" i="45"/>
  <c r="CM4" i="45"/>
  <c r="CL4" i="45"/>
  <c r="CK4" i="45"/>
  <c r="CJ4" i="45"/>
  <c r="CI4" i="45"/>
  <c r="CH4" i="45"/>
  <c r="CG4" i="45"/>
  <c r="CF4" i="45"/>
  <c r="CE4" i="45"/>
  <c r="CD4" i="45"/>
  <c r="CC4" i="45"/>
  <c r="CB4" i="45"/>
  <c r="CA4" i="45"/>
  <c r="BZ4" i="45"/>
  <c r="BY4" i="45"/>
  <c r="BX4" i="45"/>
  <c r="BW4" i="45"/>
  <c r="BV4" i="45"/>
  <c r="BU4" i="45"/>
  <c r="BT4" i="45"/>
  <c r="BS4" i="45"/>
  <c r="BR4" i="45"/>
  <c r="BQ4" i="45"/>
  <c r="BP4" i="45"/>
  <c r="BO4" i="45"/>
  <c r="BN4" i="45"/>
  <c r="BM4" i="45"/>
  <c r="BL4" i="45"/>
  <c r="BK4" i="45"/>
  <c r="BJ4" i="45"/>
  <c r="BI4" i="45"/>
  <c r="BH4" i="45"/>
  <c r="EG3" i="45"/>
  <c r="EF3" i="45"/>
  <c r="EE3" i="45"/>
  <c r="G10" i="45" s="1"/>
  <c r="ED3" i="45"/>
  <c r="EC3" i="45"/>
  <c r="EB3" i="45"/>
  <c r="EA3" i="45"/>
  <c r="DZ3" i="45"/>
  <c r="DY3" i="45"/>
  <c r="DX3" i="45"/>
  <c r="DW3" i="45"/>
  <c r="DV3" i="45"/>
  <c r="DU3" i="45"/>
  <c r="DT3" i="45"/>
  <c r="DS3" i="45"/>
  <c r="DR3" i="45"/>
  <c r="DQ3" i="45"/>
  <c r="DP3" i="45"/>
  <c r="DP1" i="45"/>
  <c r="D54" i="61"/>
  <c r="C54" i="61"/>
  <c r="YY48" i="61"/>
  <c r="YX48" i="61"/>
  <c r="YW48" i="61"/>
  <c r="YY47" i="61"/>
  <c r="YX47" i="61"/>
  <c r="YW47" i="61"/>
  <c r="YY46" i="61"/>
  <c r="YX46" i="61"/>
  <c r="YW46" i="61"/>
  <c r="YY45" i="61"/>
  <c r="YX45" i="61"/>
  <c r="YW45" i="61"/>
  <c r="YY44" i="61"/>
  <c r="YX44" i="61"/>
  <c r="YW44" i="61"/>
  <c r="YY43" i="61"/>
  <c r="YX43" i="61"/>
  <c r="YW43" i="61"/>
  <c r="E20" i="61"/>
  <c r="F20" i="61" s="1"/>
  <c r="G20" i="61" s="1"/>
  <c r="H20" i="61" s="1"/>
  <c r="I20" i="61" s="1"/>
  <c r="J20" i="61" s="1"/>
  <c r="K20" i="61" s="1"/>
  <c r="L20" i="61" s="1"/>
  <c r="M20" i="61" s="1"/>
  <c r="N20" i="61" s="1"/>
  <c r="O20" i="61" s="1"/>
  <c r="P20" i="61" s="1"/>
  <c r="Q20" i="61" s="1"/>
  <c r="R20" i="61" s="1"/>
  <c r="S20" i="61" s="1"/>
  <c r="T20" i="61" s="1"/>
  <c r="U20" i="61" s="1"/>
  <c r="V20" i="61" s="1"/>
  <c r="W20" i="61" s="1"/>
  <c r="X20" i="61" s="1"/>
  <c r="Y20" i="61" s="1"/>
  <c r="Z20" i="61" s="1"/>
  <c r="AA20" i="61" s="1"/>
  <c r="AB20" i="61" s="1"/>
  <c r="AC20" i="61" s="1"/>
  <c r="AD20" i="61" s="1"/>
  <c r="AE20" i="61" s="1"/>
  <c r="AF20" i="61" s="1"/>
  <c r="AG20" i="61" s="1"/>
  <c r="E19" i="61"/>
  <c r="F19" i="61" s="1"/>
  <c r="G19" i="61" s="1"/>
  <c r="H19" i="61" s="1"/>
  <c r="I19" i="61" s="1"/>
  <c r="J19" i="61" s="1"/>
  <c r="K19" i="61" s="1"/>
  <c r="L19" i="61" s="1"/>
  <c r="M19" i="61" s="1"/>
  <c r="N19" i="61" s="1"/>
  <c r="O19" i="61" s="1"/>
  <c r="P19" i="61" s="1"/>
  <c r="Q19" i="61" s="1"/>
  <c r="R19" i="61" s="1"/>
  <c r="S19" i="61" s="1"/>
  <c r="T19" i="61" s="1"/>
  <c r="U19" i="61" s="1"/>
  <c r="V19" i="61" s="1"/>
  <c r="W19" i="61" s="1"/>
  <c r="X19" i="61" s="1"/>
  <c r="Y19" i="61" s="1"/>
  <c r="Z19" i="61" s="1"/>
  <c r="AA19" i="61" s="1"/>
  <c r="AB19" i="61" s="1"/>
  <c r="AC19" i="61" s="1"/>
  <c r="AD19" i="61" s="1"/>
  <c r="AE19" i="61" s="1"/>
  <c r="AF19" i="61" s="1"/>
  <c r="AG19" i="61" s="1"/>
  <c r="E18" i="61"/>
  <c r="F18" i="61" s="1"/>
  <c r="G18" i="61" s="1"/>
  <c r="H18" i="61" s="1"/>
  <c r="I18" i="61" s="1"/>
  <c r="J18" i="61" s="1"/>
  <c r="K18" i="61" s="1"/>
  <c r="L18" i="61" s="1"/>
  <c r="M18" i="61" s="1"/>
  <c r="N18" i="61" s="1"/>
  <c r="O18" i="61" s="1"/>
  <c r="P18" i="61" s="1"/>
  <c r="Q18" i="61" s="1"/>
  <c r="R18" i="61" s="1"/>
  <c r="S18" i="61" s="1"/>
  <c r="T18" i="61" s="1"/>
  <c r="U18" i="61" s="1"/>
  <c r="V18" i="61" s="1"/>
  <c r="W18" i="61" s="1"/>
  <c r="X18" i="61" s="1"/>
  <c r="Y18" i="61" s="1"/>
  <c r="Z18" i="61" s="1"/>
  <c r="AA18" i="61" s="1"/>
  <c r="AB18" i="61" s="1"/>
  <c r="AC18" i="61" s="1"/>
  <c r="AD18" i="61" s="1"/>
  <c r="AE18" i="61" s="1"/>
  <c r="AF18" i="61" s="1"/>
  <c r="AG18" i="61" s="1"/>
  <c r="C15" i="61"/>
  <c r="D15" i="61" s="1"/>
  <c r="E15" i="61" s="1"/>
  <c r="F15" i="61" s="1"/>
  <c r="G15" i="61" s="1"/>
  <c r="H15" i="61" s="1"/>
  <c r="I15" i="61" s="1"/>
  <c r="J15" i="61" s="1"/>
  <c r="K15" i="61" s="1"/>
  <c r="L15" i="61" s="1"/>
  <c r="M15" i="61" s="1"/>
  <c r="N15" i="61" s="1"/>
  <c r="O15" i="61" s="1"/>
  <c r="P15" i="61" s="1"/>
  <c r="Q15" i="61" s="1"/>
  <c r="R15" i="61" s="1"/>
  <c r="S15" i="61" s="1"/>
  <c r="T15" i="61" s="1"/>
  <c r="U15" i="61" s="1"/>
  <c r="V15" i="61" s="1"/>
  <c r="W15" i="61" s="1"/>
  <c r="X15" i="61" s="1"/>
  <c r="Y15" i="61" s="1"/>
  <c r="Z15" i="61" s="1"/>
  <c r="AA15" i="61" s="1"/>
  <c r="AB15" i="61" s="1"/>
  <c r="AC15" i="61" s="1"/>
  <c r="AD15" i="61" s="1"/>
  <c r="AE15" i="61" s="1"/>
  <c r="AF15" i="61" s="1"/>
  <c r="AG15" i="61" s="1"/>
  <c r="B12" i="61"/>
  <c r="AK11" i="61"/>
  <c r="G8" i="61"/>
  <c r="G7" i="61"/>
  <c r="DP5" i="61"/>
  <c r="ES4" i="61"/>
  <c r="ER4" i="61"/>
  <c r="EQ4" i="61"/>
  <c r="EP4" i="61"/>
  <c r="EO4" i="61"/>
  <c r="EN4" i="61"/>
  <c r="EM4" i="61"/>
  <c r="EL4" i="61"/>
  <c r="EK4" i="61"/>
  <c r="EJ4" i="61"/>
  <c r="G9" i="61" s="1"/>
  <c r="EI4" i="61"/>
  <c r="EH4" i="61"/>
  <c r="EG4" i="61"/>
  <c r="EF4" i="61"/>
  <c r="EE4" i="61"/>
  <c r="S7" i="61" s="1"/>
  <c r="ED4" i="61"/>
  <c r="EC4" i="61"/>
  <c r="EB4" i="61"/>
  <c r="EA4" i="61"/>
  <c r="DZ4" i="61"/>
  <c r="DY4" i="61"/>
  <c r="DX4" i="61"/>
  <c r="DW4" i="61"/>
  <c r="DV4" i="61"/>
  <c r="DU4" i="61"/>
  <c r="DT4" i="61"/>
  <c r="DS4" i="61"/>
  <c r="DR4" i="61"/>
  <c r="DQ4" i="61"/>
  <c r="DP4" i="61"/>
  <c r="DO4" i="61"/>
  <c r="DN4" i="61"/>
  <c r="DM4" i="61"/>
  <c r="DL4" i="61"/>
  <c r="DK4" i="61"/>
  <c r="DJ4" i="61"/>
  <c r="DI4" i="61"/>
  <c r="DH4" i="61"/>
  <c r="DG4" i="61"/>
  <c r="DF4" i="61"/>
  <c r="DE4" i="61"/>
  <c r="DD4" i="61"/>
  <c r="DC4" i="61"/>
  <c r="DB4" i="61"/>
  <c r="DA4" i="61"/>
  <c r="CZ4" i="61"/>
  <c r="CY4" i="61"/>
  <c r="CX4" i="61"/>
  <c r="CW4" i="61"/>
  <c r="CV4" i="61"/>
  <c r="CU4" i="61"/>
  <c r="CT4" i="61"/>
  <c r="CS4" i="61"/>
  <c r="CR4" i="61"/>
  <c r="CQ4" i="61"/>
  <c r="CP4" i="61"/>
  <c r="CO4" i="61"/>
  <c r="CN4" i="61"/>
  <c r="CM4" i="61"/>
  <c r="CL4" i="61"/>
  <c r="CK4" i="61"/>
  <c r="CJ4" i="61"/>
  <c r="CI4" i="61"/>
  <c r="CH4" i="61"/>
  <c r="CG4" i="61"/>
  <c r="CF4" i="61"/>
  <c r="CE4" i="61"/>
  <c r="CD4" i="61"/>
  <c r="CC4" i="61"/>
  <c r="CB4" i="61"/>
  <c r="CA4" i="61"/>
  <c r="BZ4" i="61"/>
  <c r="BY4" i="61"/>
  <c r="BX4" i="61"/>
  <c r="BW4" i="61"/>
  <c r="BV4" i="61"/>
  <c r="BU4" i="61"/>
  <c r="BT4" i="61"/>
  <c r="BS4" i="61"/>
  <c r="BR4" i="61"/>
  <c r="BQ4" i="61"/>
  <c r="BP4" i="61"/>
  <c r="BO4" i="61"/>
  <c r="BN4" i="61"/>
  <c r="BM4" i="61"/>
  <c r="BL4" i="61"/>
  <c r="BK4" i="61"/>
  <c r="BJ4" i="61"/>
  <c r="BI4" i="61"/>
  <c r="BH4" i="61"/>
  <c r="ES3" i="61"/>
  <c r="ER3" i="61"/>
  <c r="EQ3" i="61"/>
  <c r="EP3" i="61"/>
  <c r="EO3" i="61"/>
  <c r="EN3" i="61"/>
  <c r="EM3" i="61"/>
  <c r="EL3" i="61"/>
  <c r="EK3" i="61"/>
  <c r="G10" i="61" s="1"/>
  <c r="EJ3" i="61"/>
  <c r="EI3" i="61"/>
  <c r="EH3" i="61"/>
  <c r="EG3" i="61"/>
  <c r="EF3" i="61"/>
  <c r="EE3" i="61"/>
  <c r="ED3" i="61"/>
  <c r="EC3" i="61"/>
  <c r="EB3" i="61"/>
  <c r="EA3" i="61"/>
  <c r="DZ3" i="61"/>
  <c r="DY3" i="61"/>
  <c r="DX3" i="61"/>
  <c r="DW3" i="61"/>
  <c r="DV3" i="61"/>
  <c r="DU3" i="61"/>
  <c r="DT3" i="61"/>
  <c r="DS3" i="61"/>
  <c r="DR3" i="61"/>
  <c r="DQ3" i="61"/>
  <c r="DP3" i="61"/>
  <c r="DR1" i="61"/>
  <c r="DP1" i="61"/>
  <c r="D54" i="60"/>
  <c r="C54" i="60"/>
  <c r="YY48" i="60"/>
  <c r="YX48" i="60"/>
  <c r="YW48" i="60"/>
  <c r="YY47" i="60"/>
  <c r="YX47" i="60"/>
  <c r="YW47" i="60"/>
  <c r="YY46" i="60"/>
  <c r="YX46" i="60"/>
  <c r="YW46" i="60"/>
  <c r="YY45" i="60"/>
  <c r="YX45" i="60"/>
  <c r="YW45" i="60"/>
  <c r="YY44" i="60"/>
  <c r="YX44" i="60"/>
  <c r="YW44" i="60"/>
  <c r="YY43" i="60"/>
  <c r="YX43" i="60"/>
  <c r="YW43" i="60"/>
  <c r="E20" i="60"/>
  <c r="F20" i="60" s="1"/>
  <c r="G20" i="60" s="1"/>
  <c r="H20" i="60" s="1"/>
  <c r="I20" i="60" s="1"/>
  <c r="J20" i="60" s="1"/>
  <c r="K20" i="60" s="1"/>
  <c r="L20" i="60" s="1"/>
  <c r="M20" i="60" s="1"/>
  <c r="N20" i="60" s="1"/>
  <c r="O20" i="60" s="1"/>
  <c r="P20" i="60" s="1"/>
  <c r="Q20" i="60" s="1"/>
  <c r="R20" i="60" s="1"/>
  <c r="S20" i="60" s="1"/>
  <c r="T20" i="60" s="1"/>
  <c r="U20" i="60" s="1"/>
  <c r="V20" i="60" s="1"/>
  <c r="W20" i="60" s="1"/>
  <c r="X20" i="60" s="1"/>
  <c r="Y20" i="60" s="1"/>
  <c r="Z20" i="60" s="1"/>
  <c r="AA20" i="60" s="1"/>
  <c r="AB20" i="60" s="1"/>
  <c r="AC20" i="60" s="1"/>
  <c r="AD20" i="60" s="1"/>
  <c r="AE20" i="60" s="1"/>
  <c r="AF20" i="60" s="1"/>
  <c r="AG20" i="60" s="1"/>
  <c r="D20" i="60"/>
  <c r="Y19" i="60"/>
  <c r="Z19" i="60" s="1"/>
  <c r="AA19" i="60" s="1"/>
  <c r="AB19" i="60" s="1"/>
  <c r="AC19" i="60" s="1"/>
  <c r="AD19" i="60" s="1"/>
  <c r="AE19" i="60" s="1"/>
  <c r="AF19" i="60" s="1"/>
  <c r="AG19" i="60" s="1"/>
  <c r="M19" i="60"/>
  <c r="N19" i="60" s="1"/>
  <c r="O19" i="60" s="1"/>
  <c r="P19" i="60" s="1"/>
  <c r="Q19" i="60" s="1"/>
  <c r="R19" i="60" s="1"/>
  <c r="S19" i="60" s="1"/>
  <c r="T19" i="60" s="1"/>
  <c r="U19" i="60" s="1"/>
  <c r="V19" i="60" s="1"/>
  <c r="W19" i="60" s="1"/>
  <c r="X19" i="60" s="1"/>
  <c r="K19" i="60"/>
  <c r="L19" i="60" s="1"/>
  <c r="F19" i="60"/>
  <c r="G19" i="60" s="1"/>
  <c r="H19" i="60" s="1"/>
  <c r="I19" i="60" s="1"/>
  <c r="J19" i="60" s="1"/>
  <c r="E19" i="60"/>
  <c r="D19" i="60"/>
  <c r="E18" i="60"/>
  <c r="F18" i="60" s="1"/>
  <c r="G18" i="60" s="1"/>
  <c r="H18" i="60" s="1"/>
  <c r="I18" i="60" s="1"/>
  <c r="J18" i="60" s="1"/>
  <c r="K18" i="60" s="1"/>
  <c r="L18" i="60" s="1"/>
  <c r="M18" i="60" s="1"/>
  <c r="N18" i="60" s="1"/>
  <c r="O18" i="60" s="1"/>
  <c r="P18" i="60" s="1"/>
  <c r="Q18" i="60" s="1"/>
  <c r="R18" i="60" s="1"/>
  <c r="S18" i="60" s="1"/>
  <c r="T18" i="60" s="1"/>
  <c r="U18" i="60" s="1"/>
  <c r="V18" i="60" s="1"/>
  <c r="W18" i="60" s="1"/>
  <c r="X18" i="60" s="1"/>
  <c r="Y18" i="60" s="1"/>
  <c r="Z18" i="60" s="1"/>
  <c r="AA18" i="60" s="1"/>
  <c r="AB18" i="60" s="1"/>
  <c r="AC18" i="60" s="1"/>
  <c r="AD18" i="60" s="1"/>
  <c r="AE18" i="60" s="1"/>
  <c r="AF18" i="60" s="1"/>
  <c r="AG18" i="60" s="1"/>
  <c r="D18" i="60"/>
  <c r="C15" i="60"/>
  <c r="D15" i="60" s="1"/>
  <c r="E15" i="60" s="1"/>
  <c r="F15" i="60" s="1"/>
  <c r="G15" i="60" s="1"/>
  <c r="H15" i="60" s="1"/>
  <c r="I15" i="60" s="1"/>
  <c r="J15" i="60" s="1"/>
  <c r="K15" i="60" s="1"/>
  <c r="L15" i="60" s="1"/>
  <c r="M15" i="60" s="1"/>
  <c r="N15" i="60" s="1"/>
  <c r="O15" i="60" s="1"/>
  <c r="P15" i="60" s="1"/>
  <c r="Q15" i="60" s="1"/>
  <c r="R15" i="60" s="1"/>
  <c r="S15" i="60" s="1"/>
  <c r="T15" i="60" s="1"/>
  <c r="U15" i="60" s="1"/>
  <c r="V15" i="60" s="1"/>
  <c r="W15" i="60" s="1"/>
  <c r="X15" i="60" s="1"/>
  <c r="Y15" i="60" s="1"/>
  <c r="Z15" i="60" s="1"/>
  <c r="AA15" i="60" s="1"/>
  <c r="AB15" i="60" s="1"/>
  <c r="AC15" i="60" s="1"/>
  <c r="AD15" i="60" s="1"/>
  <c r="AE15" i="60" s="1"/>
  <c r="AF15" i="60" s="1"/>
  <c r="AG15" i="60" s="1"/>
  <c r="AK11" i="60"/>
  <c r="G8" i="60"/>
  <c r="DR1" i="60" s="1"/>
  <c r="G7" i="60"/>
  <c r="B12" i="60" s="1"/>
  <c r="DP5" i="60"/>
  <c r="ES4" i="60"/>
  <c r="ER4" i="60"/>
  <c r="EQ4" i="60"/>
  <c r="EP4" i="60"/>
  <c r="EO4" i="60"/>
  <c r="EN4" i="60"/>
  <c r="EM4" i="60"/>
  <c r="EL4" i="60"/>
  <c r="EK4" i="60"/>
  <c r="EJ4" i="60"/>
  <c r="G9" i="60" s="1"/>
  <c r="EI4" i="60"/>
  <c r="EH4" i="60"/>
  <c r="EG4" i="60"/>
  <c r="EF4" i="60"/>
  <c r="EE4" i="60"/>
  <c r="ED4" i="60"/>
  <c r="EC4" i="60"/>
  <c r="EB4" i="60"/>
  <c r="EA4" i="60"/>
  <c r="DZ4" i="60"/>
  <c r="DY4" i="60"/>
  <c r="DX4" i="60"/>
  <c r="DW4" i="60"/>
  <c r="DV4" i="60"/>
  <c r="DU4" i="60"/>
  <c r="DT4" i="60"/>
  <c r="DS4" i="60"/>
  <c r="DR4" i="60"/>
  <c r="DQ4" i="60"/>
  <c r="DP4" i="60"/>
  <c r="DO4" i="60"/>
  <c r="DN4" i="60"/>
  <c r="DM4" i="60"/>
  <c r="DL4" i="60"/>
  <c r="DK4" i="60"/>
  <c r="DJ4" i="60"/>
  <c r="DI4" i="60"/>
  <c r="DH4" i="60"/>
  <c r="DG4" i="60"/>
  <c r="DF4" i="60"/>
  <c r="DE4" i="60"/>
  <c r="DD4" i="60"/>
  <c r="DC4" i="60"/>
  <c r="DB4" i="60"/>
  <c r="DA4" i="60"/>
  <c r="CZ4" i="60"/>
  <c r="CY4" i="60"/>
  <c r="CX4" i="60"/>
  <c r="CW4" i="60"/>
  <c r="CV4" i="60"/>
  <c r="CU4" i="60"/>
  <c r="CT4" i="60"/>
  <c r="CS4" i="60"/>
  <c r="CR4" i="60"/>
  <c r="CQ4" i="60"/>
  <c r="CP4" i="60"/>
  <c r="CO4" i="60"/>
  <c r="CN4" i="60"/>
  <c r="CM4" i="60"/>
  <c r="CL4" i="60"/>
  <c r="CK4" i="60"/>
  <c r="CJ4" i="60"/>
  <c r="CI4" i="60"/>
  <c r="CH4" i="60"/>
  <c r="CG4" i="60"/>
  <c r="CF4" i="60"/>
  <c r="CE4" i="60"/>
  <c r="CD4" i="60"/>
  <c r="CC4" i="60"/>
  <c r="CB4" i="60"/>
  <c r="CA4" i="60"/>
  <c r="BZ4" i="60"/>
  <c r="BY4" i="60"/>
  <c r="BX4" i="60"/>
  <c r="BW4" i="60"/>
  <c r="BV4" i="60"/>
  <c r="BU4" i="60"/>
  <c r="BT4" i="60"/>
  <c r="BS4" i="60"/>
  <c r="BR4" i="60"/>
  <c r="BQ4" i="60"/>
  <c r="BP4" i="60"/>
  <c r="BO4" i="60"/>
  <c r="BN4" i="60"/>
  <c r="BM4" i="60"/>
  <c r="BL4" i="60"/>
  <c r="BK4" i="60"/>
  <c r="BJ4" i="60"/>
  <c r="BI4" i="60"/>
  <c r="BH4" i="60"/>
  <c r="ES3" i="60"/>
  <c r="ER3" i="60"/>
  <c r="EQ3" i="60"/>
  <c r="EP3" i="60"/>
  <c r="EO3" i="60"/>
  <c r="EN3" i="60"/>
  <c r="EM3" i="60"/>
  <c r="EL3" i="60"/>
  <c r="EK3" i="60"/>
  <c r="G10" i="60" s="1"/>
  <c r="EJ3" i="60"/>
  <c r="EI3" i="60"/>
  <c r="EH3" i="60"/>
  <c r="EG3" i="60"/>
  <c r="EF3" i="60"/>
  <c r="EE3" i="60"/>
  <c r="ED3" i="60"/>
  <c r="EC3" i="60"/>
  <c r="EB3" i="60"/>
  <c r="EA3" i="60"/>
  <c r="DZ3" i="60"/>
  <c r="DY3" i="60"/>
  <c r="DX3" i="60"/>
  <c r="DW3" i="60"/>
  <c r="DV3" i="60"/>
  <c r="DU3" i="60"/>
  <c r="DT3" i="60"/>
  <c r="DS3" i="60"/>
  <c r="DR3" i="60"/>
  <c r="DQ3" i="60"/>
  <c r="DP3" i="60"/>
  <c r="G52" i="44"/>
  <c r="F52" i="44"/>
  <c r="E52" i="44"/>
  <c r="D52" i="44"/>
  <c r="C52" i="44"/>
  <c r="YY46" i="44"/>
  <c r="YX46" i="44"/>
  <c r="YW46" i="44"/>
  <c r="YY45" i="44"/>
  <c r="YX45" i="44"/>
  <c r="YW45" i="44"/>
  <c r="YY44" i="44"/>
  <c r="YX44" i="44"/>
  <c r="YW44" i="44"/>
  <c r="YY43" i="44"/>
  <c r="YX43" i="44"/>
  <c r="YW43" i="44"/>
  <c r="YY42" i="44"/>
  <c r="YX42" i="44"/>
  <c r="YW42" i="44"/>
  <c r="YY41" i="44"/>
  <c r="YX41" i="44"/>
  <c r="YW41" i="44"/>
  <c r="D18" i="44"/>
  <c r="E18" i="44" s="1"/>
  <c r="F18" i="44" s="1"/>
  <c r="G18" i="44" s="1"/>
  <c r="H18" i="44" s="1"/>
  <c r="I18" i="44" s="1"/>
  <c r="J18" i="44" s="1"/>
  <c r="K18" i="44" s="1"/>
  <c r="L18" i="44" s="1"/>
  <c r="M18" i="44" s="1"/>
  <c r="N18" i="44" s="1"/>
  <c r="O18" i="44" s="1"/>
  <c r="P18" i="44" s="1"/>
  <c r="Q18" i="44" s="1"/>
  <c r="R18" i="44" s="1"/>
  <c r="S18" i="44" s="1"/>
  <c r="T18" i="44" s="1"/>
  <c r="U18" i="44" s="1"/>
  <c r="V18" i="44" s="1"/>
  <c r="W18" i="44" s="1"/>
  <c r="X18" i="44" s="1"/>
  <c r="Y18" i="44" s="1"/>
  <c r="Z18" i="44" s="1"/>
  <c r="AA18" i="44" s="1"/>
  <c r="AB18" i="44" s="1"/>
  <c r="AC18" i="44" s="1"/>
  <c r="AD18" i="44" s="1"/>
  <c r="AE18" i="44" s="1"/>
  <c r="AF18" i="44" s="1"/>
  <c r="AG18" i="44" s="1"/>
  <c r="D17" i="44"/>
  <c r="E17" i="44" s="1"/>
  <c r="F17" i="44" s="1"/>
  <c r="G17" i="44" s="1"/>
  <c r="H17" i="44" s="1"/>
  <c r="I17" i="44" s="1"/>
  <c r="J17" i="44" s="1"/>
  <c r="K17" i="44" s="1"/>
  <c r="L17" i="44" s="1"/>
  <c r="M17" i="44" s="1"/>
  <c r="N17" i="44" s="1"/>
  <c r="O17" i="44" s="1"/>
  <c r="P17" i="44" s="1"/>
  <c r="Q17" i="44" s="1"/>
  <c r="R17" i="44" s="1"/>
  <c r="S17" i="44" s="1"/>
  <c r="T17" i="44" s="1"/>
  <c r="U17" i="44" s="1"/>
  <c r="V17" i="44" s="1"/>
  <c r="W17" i="44" s="1"/>
  <c r="X17" i="44" s="1"/>
  <c r="Y17" i="44" s="1"/>
  <c r="Z17" i="44" s="1"/>
  <c r="AA17" i="44" s="1"/>
  <c r="AB17" i="44" s="1"/>
  <c r="AC17" i="44" s="1"/>
  <c r="AD17" i="44" s="1"/>
  <c r="AE17" i="44" s="1"/>
  <c r="AF17" i="44" s="1"/>
  <c r="AG17" i="44" s="1"/>
  <c r="D16" i="44"/>
  <c r="E16" i="44" s="1"/>
  <c r="F16" i="44" s="1"/>
  <c r="G16" i="44" s="1"/>
  <c r="H16" i="44" s="1"/>
  <c r="I16" i="44" s="1"/>
  <c r="J16" i="44" s="1"/>
  <c r="K16" i="44" s="1"/>
  <c r="L16" i="44" s="1"/>
  <c r="M16" i="44" s="1"/>
  <c r="N16" i="44" s="1"/>
  <c r="O16" i="44" s="1"/>
  <c r="P16" i="44" s="1"/>
  <c r="Q16" i="44" s="1"/>
  <c r="R16" i="44" s="1"/>
  <c r="S16" i="44" s="1"/>
  <c r="T16" i="44" s="1"/>
  <c r="U16" i="44" s="1"/>
  <c r="V16" i="44" s="1"/>
  <c r="W16" i="44" s="1"/>
  <c r="X16" i="44" s="1"/>
  <c r="Y16" i="44" s="1"/>
  <c r="Z16" i="44" s="1"/>
  <c r="AA16" i="44" s="1"/>
  <c r="AB16" i="44" s="1"/>
  <c r="AC16" i="44" s="1"/>
  <c r="AD16" i="44" s="1"/>
  <c r="AE16" i="44" s="1"/>
  <c r="AF16" i="44" s="1"/>
  <c r="AG16" i="44" s="1"/>
  <c r="D13" i="44"/>
  <c r="E13" i="44" s="1"/>
  <c r="F13" i="44" s="1"/>
  <c r="G13" i="44" s="1"/>
  <c r="H13" i="44" s="1"/>
  <c r="I13" i="44" s="1"/>
  <c r="J13" i="44" s="1"/>
  <c r="K13" i="44" s="1"/>
  <c r="L13" i="44" s="1"/>
  <c r="M13" i="44" s="1"/>
  <c r="N13" i="44" s="1"/>
  <c r="O13" i="44" s="1"/>
  <c r="P13" i="44" s="1"/>
  <c r="Q13" i="44" s="1"/>
  <c r="R13" i="44" s="1"/>
  <c r="S13" i="44" s="1"/>
  <c r="T13" i="44" s="1"/>
  <c r="U13" i="44" s="1"/>
  <c r="V13" i="44" s="1"/>
  <c r="W13" i="44" s="1"/>
  <c r="X13" i="44" s="1"/>
  <c r="Y13" i="44" s="1"/>
  <c r="Z13" i="44" s="1"/>
  <c r="AA13" i="44" s="1"/>
  <c r="AB13" i="44" s="1"/>
  <c r="AC13" i="44" s="1"/>
  <c r="AD13" i="44" s="1"/>
  <c r="AE13" i="44" s="1"/>
  <c r="AF13" i="44" s="1"/>
  <c r="AG13" i="44" s="1"/>
  <c r="C13" i="44"/>
  <c r="G10" i="44"/>
  <c r="B10" i="44"/>
  <c r="AK9" i="44"/>
  <c r="G7" i="44"/>
  <c r="DP1" i="44" s="1"/>
  <c r="S6" i="44"/>
  <c r="DR1" i="44" s="1"/>
  <c r="DP5" i="44"/>
  <c r="EV4" i="44"/>
  <c r="EU4" i="44"/>
  <c r="ET4" i="44"/>
  <c r="ES4" i="44"/>
  <c r="ER4" i="44"/>
  <c r="EQ4" i="44"/>
  <c r="EP4" i="44"/>
  <c r="EO4" i="44"/>
  <c r="EN4" i="44"/>
  <c r="EM4" i="44"/>
  <c r="EL4" i="44"/>
  <c r="EK4" i="44"/>
  <c r="EJ4" i="44"/>
  <c r="S7" i="44" s="1"/>
  <c r="EI4" i="44"/>
  <c r="EH4" i="44"/>
  <c r="EG4" i="44"/>
  <c r="EF4" i="44"/>
  <c r="EE4" i="44"/>
  <c r="ED4" i="44"/>
  <c r="G9" i="44" s="1"/>
  <c r="EC4" i="44"/>
  <c r="EB4" i="44"/>
  <c r="EA4" i="44"/>
  <c r="DZ4" i="44"/>
  <c r="DY4" i="44"/>
  <c r="DX4" i="44"/>
  <c r="DW4" i="44"/>
  <c r="DV4" i="44"/>
  <c r="DU4" i="44"/>
  <c r="DT4" i="44"/>
  <c r="DS4" i="44"/>
  <c r="DR4" i="44"/>
  <c r="DQ4" i="44"/>
  <c r="DP4" i="44"/>
  <c r="DO4" i="44"/>
  <c r="DN4" i="44"/>
  <c r="DM4" i="44"/>
  <c r="DL4" i="44"/>
  <c r="DK4" i="44"/>
  <c r="DJ4" i="44"/>
  <c r="DI4" i="44"/>
  <c r="DH4" i="44"/>
  <c r="DG4" i="44"/>
  <c r="DF4" i="44"/>
  <c r="DE4" i="44"/>
  <c r="DD4" i="44"/>
  <c r="DC4" i="44"/>
  <c r="DB4" i="44"/>
  <c r="DA4" i="44"/>
  <c r="CZ4" i="44"/>
  <c r="CY4" i="44"/>
  <c r="CX4" i="44"/>
  <c r="CW4" i="44"/>
  <c r="CV4" i="44"/>
  <c r="CU4" i="44"/>
  <c r="CT4" i="44"/>
  <c r="CS4" i="44"/>
  <c r="CR4" i="44"/>
  <c r="CQ4" i="44"/>
  <c r="CP4" i="44"/>
  <c r="CO4" i="44"/>
  <c r="CN4" i="44"/>
  <c r="CM4" i="44"/>
  <c r="CL4" i="44"/>
  <c r="CK4" i="44"/>
  <c r="CJ4" i="44"/>
  <c r="CI4" i="44"/>
  <c r="CH4" i="44"/>
  <c r="CG4" i="44"/>
  <c r="CF4" i="44"/>
  <c r="CE4" i="44"/>
  <c r="CD4" i="44"/>
  <c r="CC4" i="44"/>
  <c r="CB4" i="44"/>
  <c r="CA4" i="44"/>
  <c r="BZ4" i="44"/>
  <c r="BY4" i="44"/>
  <c r="BX4" i="44"/>
  <c r="BW4" i="44"/>
  <c r="BV4" i="44"/>
  <c r="BU4" i="44"/>
  <c r="BT4" i="44"/>
  <c r="BS4" i="44"/>
  <c r="BR4" i="44"/>
  <c r="BQ4" i="44"/>
  <c r="BP4" i="44"/>
  <c r="BO4" i="44"/>
  <c r="BN4" i="44"/>
  <c r="BM4" i="44"/>
  <c r="BL4" i="44"/>
  <c r="BK4" i="44"/>
  <c r="BJ4" i="44"/>
  <c r="BI4" i="44"/>
  <c r="BH4" i="44"/>
  <c r="EV3" i="44"/>
  <c r="EU3" i="44"/>
  <c r="ET3" i="44"/>
  <c r="ES3" i="44"/>
  <c r="ER3" i="44"/>
  <c r="EQ3" i="44"/>
  <c r="EP3" i="44"/>
  <c r="EO3" i="44"/>
  <c r="EN3" i="44"/>
  <c r="EM3" i="44"/>
  <c r="EL3" i="44"/>
  <c r="EK3" i="44"/>
  <c r="AB3" i="44" s="1"/>
  <c r="EJ3" i="44"/>
  <c r="EI3" i="44"/>
  <c r="EH3" i="44"/>
  <c r="EG3" i="44"/>
  <c r="EF3" i="44"/>
  <c r="EE3" i="44"/>
  <c r="ED3" i="44"/>
  <c r="EC3" i="44"/>
  <c r="EB3" i="44"/>
  <c r="EA3" i="44"/>
  <c r="DZ3" i="44"/>
  <c r="DY3" i="44"/>
  <c r="DX3" i="44"/>
  <c r="DW3" i="44"/>
  <c r="DV3" i="44"/>
  <c r="DU3" i="44"/>
  <c r="DT3" i="44"/>
  <c r="DS3" i="44"/>
  <c r="DR3" i="44"/>
  <c r="DQ3" i="44"/>
  <c r="DP3" i="44"/>
  <c r="G52" i="43"/>
  <c r="F52" i="43"/>
  <c r="E52" i="43"/>
  <c r="D52" i="43"/>
  <c r="C52" i="43"/>
  <c r="YY46" i="43"/>
  <c r="YX46" i="43"/>
  <c r="YW46" i="43"/>
  <c r="YY45" i="43"/>
  <c r="YX45" i="43"/>
  <c r="YW45" i="43"/>
  <c r="YY44" i="43"/>
  <c r="YX44" i="43"/>
  <c r="YW44" i="43"/>
  <c r="YY43" i="43"/>
  <c r="YX43" i="43"/>
  <c r="YW43" i="43"/>
  <c r="YY42" i="43"/>
  <c r="YX42" i="43"/>
  <c r="YW42" i="43"/>
  <c r="YY41" i="43"/>
  <c r="YX41" i="43"/>
  <c r="YW41" i="43"/>
  <c r="D18" i="43"/>
  <c r="E18" i="43" s="1"/>
  <c r="F18" i="43" s="1"/>
  <c r="G18" i="43" s="1"/>
  <c r="H18" i="43" s="1"/>
  <c r="I18" i="43" s="1"/>
  <c r="J18" i="43" s="1"/>
  <c r="K18" i="43" s="1"/>
  <c r="L18" i="43" s="1"/>
  <c r="M18" i="43" s="1"/>
  <c r="N18" i="43" s="1"/>
  <c r="O18" i="43" s="1"/>
  <c r="P18" i="43" s="1"/>
  <c r="Q18" i="43" s="1"/>
  <c r="R18" i="43" s="1"/>
  <c r="S18" i="43" s="1"/>
  <c r="T18" i="43" s="1"/>
  <c r="U18" i="43" s="1"/>
  <c r="V18" i="43" s="1"/>
  <c r="W18" i="43" s="1"/>
  <c r="X18" i="43" s="1"/>
  <c r="Y18" i="43" s="1"/>
  <c r="Z18" i="43" s="1"/>
  <c r="AA18" i="43" s="1"/>
  <c r="AB18" i="43" s="1"/>
  <c r="AC18" i="43" s="1"/>
  <c r="AD18" i="43" s="1"/>
  <c r="AE18" i="43" s="1"/>
  <c r="AF18" i="43" s="1"/>
  <c r="AG18" i="43" s="1"/>
  <c r="E17" i="43"/>
  <c r="F17" i="43" s="1"/>
  <c r="G17" i="43" s="1"/>
  <c r="H17" i="43" s="1"/>
  <c r="I17" i="43" s="1"/>
  <c r="J17" i="43" s="1"/>
  <c r="K17" i="43" s="1"/>
  <c r="L17" i="43" s="1"/>
  <c r="M17" i="43" s="1"/>
  <c r="N17" i="43" s="1"/>
  <c r="O17" i="43" s="1"/>
  <c r="P17" i="43" s="1"/>
  <c r="Q17" i="43" s="1"/>
  <c r="R17" i="43" s="1"/>
  <c r="S17" i="43" s="1"/>
  <c r="T17" i="43" s="1"/>
  <c r="U17" i="43" s="1"/>
  <c r="V17" i="43" s="1"/>
  <c r="W17" i="43" s="1"/>
  <c r="X17" i="43" s="1"/>
  <c r="Y17" i="43" s="1"/>
  <c r="Z17" i="43" s="1"/>
  <c r="AA17" i="43" s="1"/>
  <c r="AB17" i="43" s="1"/>
  <c r="AC17" i="43" s="1"/>
  <c r="AD17" i="43" s="1"/>
  <c r="AE17" i="43" s="1"/>
  <c r="AF17" i="43" s="1"/>
  <c r="AG17" i="43" s="1"/>
  <c r="D17" i="43"/>
  <c r="D16" i="43"/>
  <c r="E16" i="43" s="1"/>
  <c r="F16" i="43" s="1"/>
  <c r="G16" i="43" s="1"/>
  <c r="H16" i="43" s="1"/>
  <c r="I16" i="43" s="1"/>
  <c r="J16" i="43" s="1"/>
  <c r="K16" i="43" s="1"/>
  <c r="L16" i="43" s="1"/>
  <c r="M16" i="43" s="1"/>
  <c r="N16" i="43" s="1"/>
  <c r="O16" i="43" s="1"/>
  <c r="P16" i="43" s="1"/>
  <c r="Q16" i="43" s="1"/>
  <c r="R16" i="43" s="1"/>
  <c r="S16" i="43" s="1"/>
  <c r="T16" i="43" s="1"/>
  <c r="U16" i="43" s="1"/>
  <c r="V16" i="43" s="1"/>
  <c r="W16" i="43" s="1"/>
  <c r="X16" i="43" s="1"/>
  <c r="Y16" i="43" s="1"/>
  <c r="Z16" i="43" s="1"/>
  <c r="AA16" i="43" s="1"/>
  <c r="AB16" i="43" s="1"/>
  <c r="AC16" i="43" s="1"/>
  <c r="AD16" i="43" s="1"/>
  <c r="AE16" i="43" s="1"/>
  <c r="AF16" i="43" s="1"/>
  <c r="AG16" i="43" s="1"/>
  <c r="C13" i="43"/>
  <c r="D13" i="43" s="1"/>
  <c r="E13" i="43" s="1"/>
  <c r="F13" i="43" s="1"/>
  <c r="G13" i="43" s="1"/>
  <c r="H13" i="43" s="1"/>
  <c r="I13" i="43" s="1"/>
  <c r="J13" i="43" s="1"/>
  <c r="K13" i="43" s="1"/>
  <c r="L13" i="43" s="1"/>
  <c r="M13" i="43" s="1"/>
  <c r="N13" i="43" s="1"/>
  <c r="O13" i="43" s="1"/>
  <c r="P13" i="43" s="1"/>
  <c r="Q13" i="43" s="1"/>
  <c r="R13" i="43" s="1"/>
  <c r="S13" i="43" s="1"/>
  <c r="T13" i="43" s="1"/>
  <c r="U13" i="43" s="1"/>
  <c r="V13" i="43" s="1"/>
  <c r="W13" i="43" s="1"/>
  <c r="X13" i="43" s="1"/>
  <c r="Y13" i="43" s="1"/>
  <c r="Z13" i="43" s="1"/>
  <c r="AA13" i="43" s="1"/>
  <c r="AB13" i="43" s="1"/>
  <c r="AC13" i="43" s="1"/>
  <c r="AD13" i="43" s="1"/>
  <c r="AE13" i="43" s="1"/>
  <c r="AF13" i="43" s="1"/>
  <c r="AG13" i="43" s="1"/>
  <c r="AK9" i="43"/>
  <c r="G9" i="43"/>
  <c r="G7" i="43"/>
  <c r="B10" i="43" s="1"/>
  <c r="S6" i="43"/>
  <c r="DP5" i="43"/>
  <c r="EV4" i="43"/>
  <c r="EU4" i="43"/>
  <c r="ET4" i="43"/>
  <c r="ES4" i="43"/>
  <c r="ER4" i="43"/>
  <c r="EQ4" i="43"/>
  <c r="EP4" i="43"/>
  <c r="EO4" i="43"/>
  <c r="EN4" i="43"/>
  <c r="EM4" i="43"/>
  <c r="EL4" i="43"/>
  <c r="EK4" i="43"/>
  <c r="EJ4" i="43"/>
  <c r="S7" i="43" s="1"/>
  <c r="EI4" i="43"/>
  <c r="EH4" i="43"/>
  <c r="EG4" i="43"/>
  <c r="EF4" i="43"/>
  <c r="EE4" i="43"/>
  <c r="ED4" i="43"/>
  <c r="EC4" i="43"/>
  <c r="EB4" i="43"/>
  <c r="EA4" i="43"/>
  <c r="DZ4" i="43"/>
  <c r="DY4" i="43"/>
  <c r="DX4" i="43"/>
  <c r="DW4" i="43"/>
  <c r="DV4" i="43"/>
  <c r="DU4" i="43"/>
  <c r="DT4" i="43"/>
  <c r="DS4" i="43"/>
  <c r="DR4" i="43"/>
  <c r="DQ4" i="43"/>
  <c r="DP4" i="43"/>
  <c r="DO4" i="43"/>
  <c r="DN4" i="43"/>
  <c r="DM4" i="43"/>
  <c r="DL4" i="43"/>
  <c r="DK4" i="43"/>
  <c r="DJ4" i="43"/>
  <c r="DI4" i="43"/>
  <c r="DH4" i="43"/>
  <c r="DG4" i="43"/>
  <c r="DF4" i="43"/>
  <c r="DE4" i="43"/>
  <c r="DD4" i="43"/>
  <c r="DC4" i="43"/>
  <c r="DB4" i="43"/>
  <c r="DA4" i="43"/>
  <c r="CZ4" i="43"/>
  <c r="CY4" i="43"/>
  <c r="CX4" i="43"/>
  <c r="CW4" i="43"/>
  <c r="CV4" i="43"/>
  <c r="CU4" i="43"/>
  <c r="CT4" i="43"/>
  <c r="CS4" i="43"/>
  <c r="CR4" i="43"/>
  <c r="CQ4" i="43"/>
  <c r="CP4" i="43"/>
  <c r="CO4" i="43"/>
  <c r="CN4" i="43"/>
  <c r="CM4" i="43"/>
  <c r="CL4" i="43"/>
  <c r="CK4" i="43"/>
  <c r="CJ4" i="43"/>
  <c r="CI4" i="43"/>
  <c r="CH4" i="43"/>
  <c r="CG4" i="43"/>
  <c r="CF4" i="43"/>
  <c r="CE4" i="43"/>
  <c r="CD4" i="43"/>
  <c r="CC4" i="43"/>
  <c r="CB4" i="43"/>
  <c r="CA4" i="43"/>
  <c r="BZ4" i="43"/>
  <c r="BY4" i="43"/>
  <c r="BX4" i="43"/>
  <c r="BW4" i="43"/>
  <c r="BV4" i="43"/>
  <c r="BU4" i="43"/>
  <c r="BT4" i="43"/>
  <c r="BS4" i="43"/>
  <c r="BR4" i="43"/>
  <c r="BQ4" i="43"/>
  <c r="BP4" i="43"/>
  <c r="BO4" i="43"/>
  <c r="BN4" i="43"/>
  <c r="BM4" i="43"/>
  <c r="BL4" i="43"/>
  <c r="BK4" i="43"/>
  <c r="BJ4" i="43"/>
  <c r="BI4" i="43"/>
  <c r="BH4" i="43"/>
  <c r="EV3" i="43"/>
  <c r="EU3" i="43"/>
  <c r="ET3" i="43"/>
  <c r="ES3" i="43"/>
  <c r="ER3" i="43"/>
  <c r="EQ3" i="43"/>
  <c r="EP3" i="43"/>
  <c r="EO3" i="43"/>
  <c r="EN3" i="43"/>
  <c r="EM3" i="43"/>
  <c r="EL3" i="43"/>
  <c r="EK3" i="43"/>
  <c r="AB3" i="43" s="1"/>
  <c r="EJ3" i="43"/>
  <c r="EI3" i="43"/>
  <c r="EH3" i="43"/>
  <c r="EG3" i="43"/>
  <c r="EF3" i="43"/>
  <c r="EE3" i="43"/>
  <c r="G10" i="43" s="1"/>
  <c r="ED3" i="43"/>
  <c r="EC3" i="43"/>
  <c r="EB3" i="43"/>
  <c r="EA3" i="43"/>
  <c r="DZ3" i="43"/>
  <c r="DY3" i="43"/>
  <c r="DX3" i="43"/>
  <c r="DW3" i="43"/>
  <c r="DV3" i="43"/>
  <c r="DU3" i="43"/>
  <c r="DT3" i="43"/>
  <c r="DS3" i="43"/>
  <c r="DR3" i="43"/>
  <c r="DQ3" i="43"/>
  <c r="DP3" i="43"/>
  <c r="DR1" i="43"/>
  <c r="G52" i="42"/>
  <c r="F52" i="42"/>
  <c r="E52" i="42"/>
  <c r="D52" i="42"/>
  <c r="C52" i="42"/>
  <c r="YY46" i="42"/>
  <c r="YX46" i="42"/>
  <c r="YW46" i="42"/>
  <c r="YY45" i="42"/>
  <c r="YX45" i="42"/>
  <c r="YW45" i="42"/>
  <c r="YY44" i="42"/>
  <c r="YX44" i="42"/>
  <c r="YW44" i="42"/>
  <c r="YY43" i="42"/>
  <c r="YX43" i="42"/>
  <c r="YW43" i="42"/>
  <c r="YY42" i="42"/>
  <c r="YX42" i="42"/>
  <c r="YW42" i="42"/>
  <c r="YY41" i="42"/>
  <c r="YX41" i="42"/>
  <c r="YW41" i="42"/>
  <c r="D18" i="42"/>
  <c r="E18" i="42" s="1"/>
  <c r="F18" i="42" s="1"/>
  <c r="G18" i="42" s="1"/>
  <c r="H18" i="42" s="1"/>
  <c r="I18" i="42" s="1"/>
  <c r="J18" i="42" s="1"/>
  <c r="K18" i="42" s="1"/>
  <c r="L18" i="42" s="1"/>
  <c r="M18" i="42" s="1"/>
  <c r="N18" i="42" s="1"/>
  <c r="O18" i="42" s="1"/>
  <c r="P18" i="42" s="1"/>
  <c r="Q18" i="42" s="1"/>
  <c r="R18" i="42" s="1"/>
  <c r="S18" i="42" s="1"/>
  <c r="T18" i="42" s="1"/>
  <c r="U18" i="42" s="1"/>
  <c r="V18" i="42" s="1"/>
  <c r="W18" i="42" s="1"/>
  <c r="X18" i="42" s="1"/>
  <c r="Y18" i="42" s="1"/>
  <c r="Z18" i="42" s="1"/>
  <c r="AA18" i="42" s="1"/>
  <c r="AB18" i="42" s="1"/>
  <c r="AC18" i="42" s="1"/>
  <c r="AD18" i="42" s="1"/>
  <c r="AE18" i="42" s="1"/>
  <c r="AF18" i="42" s="1"/>
  <c r="AG18" i="42" s="1"/>
  <c r="D17" i="42"/>
  <c r="E17" i="42" s="1"/>
  <c r="F17" i="42" s="1"/>
  <c r="G17" i="42" s="1"/>
  <c r="H17" i="42" s="1"/>
  <c r="I17" i="42" s="1"/>
  <c r="J17" i="42" s="1"/>
  <c r="K17" i="42" s="1"/>
  <c r="L17" i="42" s="1"/>
  <c r="M17" i="42" s="1"/>
  <c r="N17" i="42" s="1"/>
  <c r="O17" i="42" s="1"/>
  <c r="P17" i="42" s="1"/>
  <c r="Q17" i="42" s="1"/>
  <c r="R17" i="42" s="1"/>
  <c r="S17" i="42" s="1"/>
  <c r="T17" i="42" s="1"/>
  <c r="U17" i="42" s="1"/>
  <c r="V17" i="42" s="1"/>
  <c r="W17" i="42" s="1"/>
  <c r="X17" i="42" s="1"/>
  <c r="Y17" i="42" s="1"/>
  <c r="Z17" i="42" s="1"/>
  <c r="AA17" i="42" s="1"/>
  <c r="AB17" i="42" s="1"/>
  <c r="AC17" i="42" s="1"/>
  <c r="AD17" i="42" s="1"/>
  <c r="AE17" i="42" s="1"/>
  <c r="AF17" i="42" s="1"/>
  <c r="AG17" i="42" s="1"/>
  <c r="D16" i="42"/>
  <c r="E16" i="42" s="1"/>
  <c r="F16" i="42" s="1"/>
  <c r="G16" i="42" s="1"/>
  <c r="H16" i="42" s="1"/>
  <c r="I16" i="42" s="1"/>
  <c r="J16" i="42" s="1"/>
  <c r="K16" i="42" s="1"/>
  <c r="L16" i="42" s="1"/>
  <c r="M16" i="42" s="1"/>
  <c r="N16" i="42" s="1"/>
  <c r="O16" i="42" s="1"/>
  <c r="P16" i="42" s="1"/>
  <c r="Q16" i="42" s="1"/>
  <c r="R16" i="42" s="1"/>
  <c r="S16" i="42" s="1"/>
  <c r="T16" i="42" s="1"/>
  <c r="U16" i="42" s="1"/>
  <c r="V16" i="42" s="1"/>
  <c r="W16" i="42" s="1"/>
  <c r="X16" i="42" s="1"/>
  <c r="Y16" i="42" s="1"/>
  <c r="Z16" i="42" s="1"/>
  <c r="AA16" i="42" s="1"/>
  <c r="AB16" i="42" s="1"/>
  <c r="AC16" i="42" s="1"/>
  <c r="AD16" i="42" s="1"/>
  <c r="AE16" i="42" s="1"/>
  <c r="AF16" i="42" s="1"/>
  <c r="AG16" i="42" s="1"/>
  <c r="C13" i="42"/>
  <c r="D13" i="42" s="1"/>
  <c r="E13" i="42" s="1"/>
  <c r="F13" i="42" s="1"/>
  <c r="G13" i="42" s="1"/>
  <c r="H13" i="42" s="1"/>
  <c r="I13" i="42" s="1"/>
  <c r="J13" i="42" s="1"/>
  <c r="K13" i="42" s="1"/>
  <c r="L13" i="42" s="1"/>
  <c r="M13" i="42" s="1"/>
  <c r="N13" i="42" s="1"/>
  <c r="O13" i="42" s="1"/>
  <c r="P13" i="42" s="1"/>
  <c r="Q13" i="42" s="1"/>
  <c r="R13" i="42" s="1"/>
  <c r="S13" i="42" s="1"/>
  <c r="T13" i="42" s="1"/>
  <c r="U13" i="42" s="1"/>
  <c r="V13" i="42" s="1"/>
  <c r="W13" i="42" s="1"/>
  <c r="X13" i="42" s="1"/>
  <c r="Y13" i="42" s="1"/>
  <c r="Z13" i="42" s="1"/>
  <c r="AA13" i="42" s="1"/>
  <c r="AB13" i="42" s="1"/>
  <c r="AC13" i="42" s="1"/>
  <c r="AD13" i="42" s="1"/>
  <c r="AE13" i="42" s="1"/>
  <c r="AF13" i="42" s="1"/>
  <c r="AG13" i="42" s="1"/>
  <c r="B10" i="42"/>
  <c r="AK9" i="42"/>
  <c r="G7" i="42"/>
  <c r="S6" i="42"/>
  <c r="DP5" i="42"/>
  <c r="EV4" i="42"/>
  <c r="EU4" i="42"/>
  <c r="ET4" i="42"/>
  <c r="ES4" i="42"/>
  <c r="ER4" i="42"/>
  <c r="EQ4" i="42"/>
  <c r="EP4" i="42"/>
  <c r="EO4" i="42"/>
  <c r="EN4" i="42"/>
  <c r="EM4" i="42"/>
  <c r="EL4" i="42"/>
  <c r="EK4" i="42"/>
  <c r="EJ4" i="42"/>
  <c r="S7" i="42" s="1"/>
  <c r="EI4" i="42"/>
  <c r="EH4" i="42"/>
  <c r="EG4" i="42"/>
  <c r="EF4" i="42"/>
  <c r="EE4" i="42"/>
  <c r="ED4" i="42"/>
  <c r="G9" i="42" s="1"/>
  <c r="EC4" i="42"/>
  <c r="EB4" i="42"/>
  <c r="EA4" i="42"/>
  <c r="DZ4" i="42"/>
  <c r="DY4" i="42"/>
  <c r="DX4" i="42"/>
  <c r="DW4" i="42"/>
  <c r="DV4" i="42"/>
  <c r="DU4" i="42"/>
  <c r="DT4" i="42"/>
  <c r="DS4" i="42"/>
  <c r="DR4" i="42"/>
  <c r="DQ4" i="42"/>
  <c r="DP4" i="42"/>
  <c r="DO4" i="42"/>
  <c r="DN4" i="42"/>
  <c r="DM4" i="42"/>
  <c r="DL4" i="42"/>
  <c r="DK4" i="42"/>
  <c r="DJ4" i="42"/>
  <c r="DI4" i="42"/>
  <c r="DH4" i="42"/>
  <c r="DG4" i="42"/>
  <c r="DF4" i="42"/>
  <c r="DE4" i="42"/>
  <c r="DD4" i="42"/>
  <c r="DC4" i="42"/>
  <c r="DB4" i="42"/>
  <c r="DA4" i="42"/>
  <c r="CZ4" i="42"/>
  <c r="CY4" i="42"/>
  <c r="CX4" i="42"/>
  <c r="CW4" i="42"/>
  <c r="CV4" i="42"/>
  <c r="CU4" i="42"/>
  <c r="CT4" i="42"/>
  <c r="CS4" i="42"/>
  <c r="CR4" i="42"/>
  <c r="CQ4" i="42"/>
  <c r="CP4" i="42"/>
  <c r="CO4" i="42"/>
  <c r="CN4" i="42"/>
  <c r="CM4" i="42"/>
  <c r="CL4" i="42"/>
  <c r="CK4" i="42"/>
  <c r="CJ4" i="42"/>
  <c r="CI4" i="42"/>
  <c r="CH4" i="42"/>
  <c r="CG4" i="42"/>
  <c r="CF4" i="42"/>
  <c r="CE4" i="42"/>
  <c r="CD4" i="42"/>
  <c r="CC4" i="42"/>
  <c r="CB4" i="42"/>
  <c r="CA4" i="42"/>
  <c r="BZ4" i="42"/>
  <c r="BY4" i="42"/>
  <c r="BX4" i="42"/>
  <c r="BW4" i="42"/>
  <c r="BV4" i="42"/>
  <c r="BU4" i="42"/>
  <c r="BT4" i="42"/>
  <c r="BS4" i="42"/>
  <c r="BR4" i="42"/>
  <c r="BQ4" i="42"/>
  <c r="BP4" i="42"/>
  <c r="BO4" i="42"/>
  <c r="BN4" i="42"/>
  <c r="BM4" i="42"/>
  <c r="BL4" i="42"/>
  <c r="BK4" i="42"/>
  <c r="BJ4" i="42"/>
  <c r="BI4" i="42"/>
  <c r="BH4" i="42"/>
  <c r="EV3" i="42"/>
  <c r="EU3" i="42"/>
  <c r="ET3" i="42"/>
  <c r="ES3" i="42"/>
  <c r="ER3" i="42"/>
  <c r="EQ3" i="42"/>
  <c r="EP3" i="42"/>
  <c r="EO3" i="42"/>
  <c r="EN3" i="42"/>
  <c r="EM3" i="42"/>
  <c r="EL3" i="42"/>
  <c r="EK3" i="42"/>
  <c r="AB3" i="42" s="1"/>
  <c r="EJ3" i="42"/>
  <c r="EI3" i="42"/>
  <c r="EH3" i="42"/>
  <c r="EG3" i="42"/>
  <c r="EF3" i="42"/>
  <c r="EE3" i="42"/>
  <c r="G10" i="42" s="1"/>
  <c r="ED3" i="42"/>
  <c r="EC3" i="42"/>
  <c r="EB3" i="42"/>
  <c r="EA3" i="42"/>
  <c r="DZ3" i="42"/>
  <c r="DY3" i="42"/>
  <c r="DX3" i="42"/>
  <c r="DW3" i="42"/>
  <c r="DV3" i="42"/>
  <c r="DU3" i="42"/>
  <c r="DT3" i="42"/>
  <c r="DS3" i="42"/>
  <c r="DR3" i="42"/>
  <c r="DQ3" i="42"/>
  <c r="DP3" i="42"/>
  <c r="DR1" i="42"/>
  <c r="DP1" i="42"/>
  <c r="G52" i="41"/>
  <c r="F52" i="41"/>
  <c r="E52" i="41"/>
  <c r="D52" i="41"/>
  <c r="C52" i="41"/>
  <c r="YY46" i="41"/>
  <c r="YX46" i="41"/>
  <c r="YW46" i="41"/>
  <c r="YY45" i="41"/>
  <c r="YX45" i="41"/>
  <c r="YW45" i="41"/>
  <c r="YY44" i="41"/>
  <c r="YX44" i="41"/>
  <c r="YW44" i="41"/>
  <c r="YY43" i="41"/>
  <c r="YX43" i="41"/>
  <c r="YW43" i="41"/>
  <c r="YY42" i="41"/>
  <c r="YX42" i="41"/>
  <c r="YW42" i="41"/>
  <c r="YY41" i="41"/>
  <c r="YX41" i="41"/>
  <c r="YW41" i="41"/>
  <c r="J18" i="41"/>
  <c r="K18" i="41" s="1"/>
  <c r="L18" i="41" s="1"/>
  <c r="M18" i="41" s="1"/>
  <c r="N18" i="41" s="1"/>
  <c r="O18" i="41" s="1"/>
  <c r="P18" i="41" s="1"/>
  <c r="Q18" i="41" s="1"/>
  <c r="R18" i="41" s="1"/>
  <c r="S18" i="41" s="1"/>
  <c r="T18" i="41" s="1"/>
  <c r="U18" i="41" s="1"/>
  <c r="V18" i="41" s="1"/>
  <c r="W18" i="41" s="1"/>
  <c r="X18" i="41" s="1"/>
  <c r="Y18" i="41" s="1"/>
  <c r="Z18" i="41" s="1"/>
  <c r="AA18" i="41" s="1"/>
  <c r="AB18" i="41" s="1"/>
  <c r="AC18" i="41" s="1"/>
  <c r="AD18" i="41" s="1"/>
  <c r="AE18" i="41" s="1"/>
  <c r="AF18" i="41" s="1"/>
  <c r="AG18" i="41" s="1"/>
  <c r="E18" i="41"/>
  <c r="F18" i="41" s="1"/>
  <c r="G18" i="41" s="1"/>
  <c r="H18" i="41" s="1"/>
  <c r="I18" i="41" s="1"/>
  <c r="D18" i="41"/>
  <c r="F17" i="41"/>
  <c r="G17" i="41" s="1"/>
  <c r="H17" i="41" s="1"/>
  <c r="I17" i="41" s="1"/>
  <c r="J17" i="41" s="1"/>
  <c r="K17" i="41" s="1"/>
  <c r="L17" i="41" s="1"/>
  <c r="M17" i="41" s="1"/>
  <c r="N17" i="41" s="1"/>
  <c r="O17" i="41" s="1"/>
  <c r="P17" i="41" s="1"/>
  <c r="Q17" i="41" s="1"/>
  <c r="R17" i="41" s="1"/>
  <c r="S17" i="41" s="1"/>
  <c r="T17" i="41" s="1"/>
  <c r="U17" i="41" s="1"/>
  <c r="V17" i="41" s="1"/>
  <c r="W17" i="41" s="1"/>
  <c r="X17" i="41" s="1"/>
  <c r="Y17" i="41" s="1"/>
  <c r="Z17" i="41" s="1"/>
  <c r="AA17" i="41" s="1"/>
  <c r="AB17" i="41" s="1"/>
  <c r="AC17" i="41" s="1"/>
  <c r="AD17" i="41" s="1"/>
  <c r="AE17" i="41" s="1"/>
  <c r="AF17" i="41" s="1"/>
  <c r="AG17" i="41" s="1"/>
  <c r="D17" i="41"/>
  <c r="E17" i="41" s="1"/>
  <c r="J16" i="41"/>
  <c r="K16" i="41" s="1"/>
  <c r="L16" i="41" s="1"/>
  <c r="M16" i="41" s="1"/>
  <c r="N16" i="41" s="1"/>
  <c r="O16" i="41" s="1"/>
  <c r="P16" i="41" s="1"/>
  <c r="Q16" i="41" s="1"/>
  <c r="R16" i="41" s="1"/>
  <c r="S16" i="41" s="1"/>
  <c r="T16" i="41" s="1"/>
  <c r="U16" i="41" s="1"/>
  <c r="V16" i="41" s="1"/>
  <c r="W16" i="41" s="1"/>
  <c r="X16" i="41" s="1"/>
  <c r="Y16" i="41" s="1"/>
  <c r="Z16" i="41" s="1"/>
  <c r="AA16" i="41" s="1"/>
  <c r="AB16" i="41" s="1"/>
  <c r="AC16" i="41" s="1"/>
  <c r="AD16" i="41" s="1"/>
  <c r="AE16" i="41" s="1"/>
  <c r="AF16" i="41" s="1"/>
  <c r="AG16" i="41" s="1"/>
  <c r="E16" i="41"/>
  <c r="F16" i="41" s="1"/>
  <c r="G16" i="41" s="1"/>
  <c r="H16" i="41" s="1"/>
  <c r="I16" i="41" s="1"/>
  <c r="D16" i="41"/>
  <c r="C13" i="41"/>
  <c r="D13" i="41" s="1"/>
  <c r="E13" i="41" s="1"/>
  <c r="F13" i="41" s="1"/>
  <c r="G13" i="41" s="1"/>
  <c r="H13" i="41" s="1"/>
  <c r="I13" i="41" s="1"/>
  <c r="J13" i="41" s="1"/>
  <c r="K13" i="41" s="1"/>
  <c r="L13" i="41" s="1"/>
  <c r="M13" i="41" s="1"/>
  <c r="N13" i="41" s="1"/>
  <c r="O13" i="41" s="1"/>
  <c r="P13" i="41" s="1"/>
  <c r="Q13" i="41" s="1"/>
  <c r="R13" i="41" s="1"/>
  <c r="S13" i="41" s="1"/>
  <c r="T13" i="41" s="1"/>
  <c r="U13" i="41" s="1"/>
  <c r="V13" i="41" s="1"/>
  <c r="W13" i="41" s="1"/>
  <c r="X13" i="41" s="1"/>
  <c r="Y13" i="41" s="1"/>
  <c r="Z13" i="41" s="1"/>
  <c r="AA13" i="41" s="1"/>
  <c r="AB13" i="41" s="1"/>
  <c r="AC13" i="41" s="1"/>
  <c r="AD13" i="41" s="1"/>
  <c r="AE13" i="41" s="1"/>
  <c r="AF13" i="41" s="1"/>
  <c r="AG13" i="41" s="1"/>
  <c r="AK9" i="41"/>
  <c r="G7" i="41"/>
  <c r="B10" i="41" s="1"/>
  <c r="S6" i="41"/>
  <c r="DP5" i="41"/>
  <c r="EV4" i="41"/>
  <c r="EU4" i="41"/>
  <c r="ET4" i="41"/>
  <c r="ES4" i="41"/>
  <c r="ER4" i="41"/>
  <c r="EQ4" i="41"/>
  <c r="EP4" i="41"/>
  <c r="EO4" i="41"/>
  <c r="EN4" i="41"/>
  <c r="EM4" i="41"/>
  <c r="EL4" i="41"/>
  <c r="EK4" i="41"/>
  <c r="EJ4" i="41"/>
  <c r="S7" i="41" s="1"/>
  <c r="EI4" i="41"/>
  <c r="EH4" i="41"/>
  <c r="EG4" i="41"/>
  <c r="EF4" i="41"/>
  <c r="EE4" i="41"/>
  <c r="ED4" i="41"/>
  <c r="G9" i="41" s="1"/>
  <c r="EC4" i="41"/>
  <c r="EB4" i="41"/>
  <c r="EA4" i="41"/>
  <c r="DZ4" i="41"/>
  <c r="DY4" i="41"/>
  <c r="DX4" i="41"/>
  <c r="DW4" i="41"/>
  <c r="DV4" i="41"/>
  <c r="DU4" i="41"/>
  <c r="DT4" i="41"/>
  <c r="DS4" i="41"/>
  <c r="DR4" i="41"/>
  <c r="DQ4" i="41"/>
  <c r="DP4" i="41"/>
  <c r="DO4" i="41"/>
  <c r="DN4" i="41"/>
  <c r="DM4" i="41"/>
  <c r="DL4" i="41"/>
  <c r="DK4" i="41"/>
  <c r="DJ4" i="41"/>
  <c r="DI4" i="41"/>
  <c r="DH4" i="41"/>
  <c r="DG4" i="41"/>
  <c r="DF4" i="41"/>
  <c r="DE4" i="41"/>
  <c r="DD4" i="41"/>
  <c r="DC4" i="41"/>
  <c r="DB4" i="41"/>
  <c r="DA4" i="41"/>
  <c r="CZ4" i="41"/>
  <c r="CY4" i="41"/>
  <c r="CX4" i="41"/>
  <c r="CW4" i="41"/>
  <c r="CV4" i="41"/>
  <c r="CU4" i="41"/>
  <c r="CT4" i="41"/>
  <c r="CS4" i="41"/>
  <c r="CR4" i="41"/>
  <c r="CQ4" i="41"/>
  <c r="CP4" i="41"/>
  <c r="CO4" i="41"/>
  <c r="CN4" i="41"/>
  <c r="CM4" i="41"/>
  <c r="CL4" i="41"/>
  <c r="CK4" i="41"/>
  <c r="CJ4" i="41"/>
  <c r="CI4" i="41"/>
  <c r="CH4" i="41"/>
  <c r="CG4" i="41"/>
  <c r="CF4" i="41"/>
  <c r="CE4" i="41"/>
  <c r="CD4" i="41"/>
  <c r="CC4" i="41"/>
  <c r="CB4" i="41"/>
  <c r="CA4" i="41"/>
  <c r="BZ4" i="41"/>
  <c r="BY4" i="41"/>
  <c r="BX4" i="41"/>
  <c r="BW4" i="41"/>
  <c r="BV4" i="41"/>
  <c r="BU4" i="41"/>
  <c r="BT4" i="41"/>
  <c r="BS4" i="41"/>
  <c r="BR4" i="41"/>
  <c r="BQ4" i="41"/>
  <c r="BP4" i="41"/>
  <c r="BO4" i="41"/>
  <c r="BN4" i="41"/>
  <c r="BM4" i="41"/>
  <c r="BL4" i="41"/>
  <c r="BK4" i="41"/>
  <c r="BJ4" i="41"/>
  <c r="BI4" i="41"/>
  <c r="BH4" i="41"/>
  <c r="EV3" i="41"/>
  <c r="EU3" i="41"/>
  <c r="ET3" i="41"/>
  <c r="ES3" i="41"/>
  <c r="ER3" i="41"/>
  <c r="EQ3" i="41"/>
  <c r="EP3" i="41"/>
  <c r="EO3" i="41"/>
  <c r="EN3" i="41"/>
  <c r="EM3" i="41"/>
  <c r="EL3" i="41"/>
  <c r="EK3" i="41"/>
  <c r="AB3" i="41" s="1"/>
  <c r="EJ3" i="41"/>
  <c r="EI3" i="41"/>
  <c r="EH3" i="41"/>
  <c r="EG3" i="41"/>
  <c r="EF3" i="41"/>
  <c r="EE3" i="41"/>
  <c r="G10" i="41" s="1"/>
  <c r="ED3" i="41"/>
  <c r="EC3" i="41"/>
  <c r="EB3" i="41"/>
  <c r="EA3" i="41"/>
  <c r="DZ3" i="41"/>
  <c r="DY3" i="41"/>
  <c r="DX3" i="41"/>
  <c r="DW3" i="41"/>
  <c r="DV3" i="41"/>
  <c r="DU3" i="41"/>
  <c r="DT3" i="41"/>
  <c r="DS3" i="41"/>
  <c r="DR3" i="41"/>
  <c r="DQ3" i="41"/>
  <c r="DP3" i="41"/>
  <c r="DR1" i="41"/>
  <c r="D54" i="59"/>
  <c r="C54" i="59"/>
  <c r="YY48" i="59"/>
  <c r="YX48" i="59"/>
  <c r="YW48" i="59"/>
  <c r="YY47" i="59"/>
  <c r="YX47" i="59"/>
  <c r="YW47" i="59"/>
  <c r="YY46" i="59"/>
  <c r="YX46" i="59"/>
  <c r="YW46" i="59"/>
  <c r="YY45" i="59"/>
  <c r="YX45" i="59"/>
  <c r="YW45" i="59"/>
  <c r="YY44" i="59"/>
  <c r="YX44" i="59"/>
  <c r="YW44" i="59"/>
  <c r="YY43" i="59"/>
  <c r="YX43" i="59"/>
  <c r="YW43" i="59"/>
  <c r="D15" i="59"/>
  <c r="E15" i="59" s="1"/>
  <c r="F15" i="59" s="1"/>
  <c r="G15" i="59" s="1"/>
  <c r="H15" i="59" s="1"/>
  <c r="I15" i="59" s="1"/>
  <c r="J15" i="59" s="1"/>
  <c r="K15" i="59" s="1"/>
  <c r="L15" i="59" s="1"/>
  <c r="M15" i="59" s="1"/>
  <c r="N15" i="59" s="1"/>
  <c r="O15" i="59" s="1"/>
  <c r="P15" i="59" s="1"/>
  <c r="Q15" i="59" s="1"/>
  <c r="R15" i="59" s="1"/>
  <c r="S15" i="59" s="1"/>
  <c r="T15" i="59" s="1"/>
  <c r="U15" i="59" s="1"/>
  <c r="V15" i="59" s="1"/>
  <c r="W15" i="59" s="1"/>
  <c r="X15" i="59" s="1"/>
  <c r="Y15" i="59" s="1"/>
  <c r="Z15" i="59" s="1"/>
  <c r="AA15" i="59" s="1"/>
  <c r="AB15" i="59" s="1"/>
  <c r="AC15" i="59" s="1"/>
  <c r="AD15" i="59" s="1"/>
  <c r="AE15" i="59" s="1"/>
  <c r="AF15" i="59" s="1"/>
  <c r="AG15" i="59" s="1"/>
  <c r="AK11" i="59"/>
  <c r="G8" i="59"/>
  <c r="DR1" i="59" s="1"/>
  <c r="G7" i="59"/>
  <c r="B12" i="59" s="1"/>
  <c r="DP5" i="59"/>
  <c r="EG4" i="59"/>
  <c r="EF4" i="59"/>
  <c r="EE4" i="59"/>
  <c r="ED4" i="59"/>
  <c r="EC4" i="59"/>
  <c r="EB4" i="59"/>
  <c r="EA4" i="59"/>
  <c r="DZ4" i="59"/>
  <c r="DY4" i="59"/>
  <c r="DX4" i="59"/>
  <c r="DW4" i="59"/>
  <c r="DV4" i="59"/>
  <c r="DU4" i="59"/>
  <c r="DT4" i="59"/>
  <c r="DS4" i="59"/>
  <c r="DR4" i="59"/>
  <c r="DQ4" i="59"/>
  <c r="DP4" i="59"/>
  <c r="DO4" i="59"/>
  <c r="DN4" i="59"/>
  <c r="DM4" i="59"/>
  <c r="DL4" i="59"/>
  <c r="DK4" i="59"/>
  <c r="DJ4" i="59"/>
  <c r="DI4" i="59"/>
  <c r="DH4" i="59"/>
  <c r="DG4" i="59"/>
  <c r="DF4" i="59"/>
  <c r="DE4" i="59"/>
  <c r="DD4" i="59"/>
  <c r="DC4" i="59"/>
  <c r="DB4" i="59"/>
  <c r="DA4" i="59"/>
  <c r="CZ4" i="59"/>
  <c r="CY4" i="59"/>
  <c r="CX4" i="59"/>
  <c r="CW4" i="59"/>
  <c r="CV4" i="59"/>
  <c r="CU4" i="59"/>
  <c r="CT4" i="59"/>
  <c r="CS4" i="59"/>
  <c r="CR4" i="59"/>
  <c r="CQ4" i="59"/>
  <c r="CP4" i="59"/>
  <c r="CO4" i="59"/>
  <c r="CN4" i="59"/>
  <c r="CM4" i="59"/>
  <c r="CL4" i="59"/>
  <c r="CK4" i="59"/>
  <c r="CJ4" i="59"/>
  <c r="CI4" i="59"/>
  <c r="CH4" i="59"/>
  <c r="CG4" i="59"/>
  <c r="CF4" i="59"/>
  <c r="CE4" i="59"/>
  <c r="CD4" i="59"/>
  <c r="CC4" i="59"/>
  <c r="CB4" i="59"/>
  <c r="CA4" i="59"/>
  <c r="BZ4" i="59"/>
  <c r="BY4" i="59"/>
  <c r="BX4" i="59"/>
  <c r="BW4" i="59"/>
  <c r="BV4" i="59"/>
  <c r="BU4" i="59"/>
  <c r="BT4" i="59"/>
  <c r="BS4" i="59"/>
  <c r="BR4" i="59"/>
  <c r="BQ4" i="59"/>
  <c r="BP4" i="59"/>
  <c r="BO4" i="59"/>
  <c r="BN4" i="59"/>
  <c r="BM4" i="59"/>
  <c r="BL4" i="59"/>
  <c r="BK4" i="59"/>
  <c r="BJ4" i="59"/>
  <c r="BI4" i="59"/>
  <c r="BH4" i="59"/>
  <c r="EG3" i="59"/>
  <c r="EF3" i="59"/>
  <c r="EE3" i="59"/>
  <c r="ED3" i="59"/>
  <c r="EC3" i="59"/>
  <c r="EB3" i="59"/>
  <c r="EA3" i="59"/>
  <c r="DZ3" i="59"/>
  <c r="DY3" i="59"/>
  <c r="DX3" i="59"/>
  <c r="DW3" i="59"/>
  <c r="DV3" i="59"/>
  <c r="DU3" i="59"/>
  <c r="DT3" i="59"/>
  <c r="DS3" i="59"/>
  <c r="DR3" i="59"/>
  <c r="DQ3" i="59"/>
  <c r="DP3" i="59"/>
  <c r="DP1" i="59"/>
  <c r="D54" i="58"/>
  <c r="C54" i="58"/>
  <c r="YY48" i="58"/>
  <c r="YX48" i="58"/>
  <c r="YW48" i="58"/>
  <c r="YY47" i="58"/>
  <c r="YX47" i="58"/>
  <c r="YW47" i="58"/>
  <c r="YY46" i="58"/>
  <c r="YX46" i="58"/>
  <c r="YW46" i="58"/>
  <c r="YY45" i="58"/>
  <c r="YX45" i="58"/>
  <c r="YW45" i="58"/>
  <c r="YY44" i="58"/>
  <c r="YX44" i="58"/>
  <c r="YW44" i="58"/>
  <c r="YY43" i="58"/>
  <c r="YX43" i="58"/>
  <c r="YW43" i="58"/>
  <c r="D15" i="58"/>
  <c r="E15" i="58" s="1"/>
  <c r="F15" i="58" s="1"/>
  <c r="G15" i="58" s="1"/>
  <c r="H15" i="58" s="1"/>
  <c r="I15" i="58" s="1"/>
  <c r="J15" i="58" s="1"/>
  <c r="K15" i="58" s="1"/>
  <c r="L15" i="58" s="1"/>
  <c r="M15" i="58" s="1"/>
  <c r="N15" i="58" s="1"/>
  <c r="O15" i="58" s="1"/>
  <c r="P15" i="58" s="1"/>
  <c r="Q15" i="58" s="1"/>
  <c r="R15" i="58" s="1"/>
  <c r="S15" i="58" s="1"/>
  <c r="T15" i="58" s="1"/>
  <c r="U15" i="58" s="1"/>
  <c r="V15" i="58" s="1"/>
  <c r="W15" i="58" s="1"/>
  <c r="X15" i="58" s="1"/>
  <c r="Y15" i="58" s="1"/>
  <c r="Z15" i="58" s="1"/>
  <c r="AA15" i="58" s="1"/>
  <c r="AB15" i="58" s="1"/>
  <c r="AC15" i="58" s="1"/>
  <c r="AD15" i="58" s="1"/>
  <c r="AE15" i="58" s="1"/>
  <c r="AF15" i="58" s="1"/>
  <c r="AG15" i="58" s="1"/>
  <c r="AK11" i="58"/>
  <c r="G8" i="58"/>
  <c r="G7" i="58"/>
  <c r="B12" i="58" s="1"/>
  <c r="DP5" i="58"/>
  <c r="EG4" i="58"/>
  <c r="EF4" i="58"/>
  <c r="EE4" i="58"/>
  <c r="ED4" i="58"/>
  <c r="EC4" i="58"/>
  <c r="EB4" i="58"/>
  <c r="EA4" i="58"/>
  <c r="DZ4" i="58"/>
  <c r="DY4" i="58"/>
  <c r="DX4" i="58"/>
  <c r="DW4" i="58"/>
  <c r="DV4" i="58"/>
  <c r="DU4" i="58"/>
  <c r="DT4" i="58"/>
  <c r="DS4" i="58"/>
  <c r="DR4" i="58"/>
  <c r="DQ4" i="58"/>
  <c r="DP4" i="58"/>
  <c r="DO4" i="58"/>
  <c r="DN4" i="58"/>
  <c r="DM4" i="58"/>
  <c r="DL4" i="58"/>
  <c r="DK4" i="58"/>
  <c r="DJ4" i="58"/>
  <c r="DI4" i="58"/>
  <c r="DH4" i="58"/>
  <c r="DG4" i="58"/>
  <c r="DF4" i="58"/>
  <c r="DE4" i="58"/>
  <c r="DD4" i="58"/>
  <c r="DC4" i="58"/>
  <c r="DB4" i="58"/>
  <c r="DA4" i="58"/>
  <c r="CZ4" i="58"/>
  <c r="CY4" i="58"/>
  <c r="CX4" i="58"/>
  <c r="CW4" i="58"/>
  <c r="CV4" i="58"/>
  <c r="CU4" i="58"/>
  <c r="CT4" i="58"/>
  <c r="CS4" i="58"/>
  <c r="CR4" i="58"/>
  <c r="CQ4" i="58"/>
  <c r="CP4" i="58"/>
  <c r="CO4" i="58"/>
  <c r="CN4" i="58"/>
  <c r="CM4" i="58"/>
  <c r="CL4" i="58"/>
  <c r="CK4" i="58"/>
  <c r="CJ4" i="58"/>
  <c r="CI4" i="58"/>
  <c r="CH4" i="58"/>
  <c r="CG4" i="58"/>
  <c r="CF4" i="58"/>
  <c r="CE4" i="58"/>
  <c r="CD4" i="58"/>
  <c r="CC4" i="58"/>
  <c r="CB4" i="58"/>
  <c r="CA4" i="58"/>
  <c r="BZ4" i="58"/>
  <c r="BY4" i="58"/>
  <c r="BX4" i="58"/>
  <c r="BW4" i="58"/>
  <c r="BV4" i="58"/>
  <c r="BU4" i="58"/>
  <c r="BT4" i="58"/>
  <c r="BS4" i="58"/>
  <c r="BR4" i="58"/>
  <c r="BQ4" i="58"/>
  <c r="BP4" i="58"/>
  <c r="BO4" i="58"/>
  <c r="BN4" i="58"/>
  <c r="BM4" i="58"/>
  <c r="BL4" i="58"/>
  <c r="BK4" i="58"/>
  <c r="BJ4" i="58"/>
  <c r="BI4" i="58"/>
  <c r="BH4" i="58"/>
  <c r="EG3" i="58"/>
  <c r="EF3" i="58"/>
  <c r="EE3" i="58"/>
  <c r="ED3" i="58"/>
  <c r="EC3" i="58"/>
  <c r="EB3" i="58"/>
  <c r="EA3" i="58"/>
  <c r="DZ3" i="58"/>
  <c r="DY3" i="58"/>
  <c r="DX3" i="58"/>
  <c r="DW3" i="58"/>
  <c r="DV3" i="58"/>
  <c r="DU3" i="58"/>
  <c r="DT3" i="58"/>
  <c r="DS3" i="58"/>
  <c r="DR3" i="58"/>
  <c r="DQ3" i="58"/>
  <c r="DP3" i="58"/>
  <c r="DR1" i="58"/>
  <c r="G52" i="40"/>
  <c r="F52" i="40"/>
  <c r="E52" i="40"/>
  <c r="D52" i="40"/>
  <c r="C52" i="40"/>
  <c r="YY46" i="40"/>
  <c r="YX46" i="40"/>
  <c r="YW46" i="40"/>
  <c r="YY45" i="40"/>
  <c r="YX45" i="40"/>
  <c r="YW45" i="40"/>
  <c r="YY44" i="40"/>
  <c r="YX44" i="40"/>
  <c r="YW44" i="40"/>
  <c r="YY43" i="40"/>
  <c r="YX43" i="40"/>
  <c r="YW43" i="40"/>
  <c r="YY42" i="40"/>
  <c r="YX42" i="40"/>
  <c r="YW42" i="40"/>
  <c r="YY41" i="40"/>
  <c r="YX41" i="40"/>
  <c r="YW41" i="40"/>
  <c r="D13" i="40"/>
  <c r="E13" i="40" s="1"/>
  <c r="F13" i="40" s="1"/>
  <c r="G13" i="40" s="1"/>
  <c r="H13" i="40" s="1"/>
  <c r="I13" i="40" s="1"/>
  <c r="J13" i="40" s="1"/>
  <c r="K13" i="40" s="1"/>
  <c r="L13" i="40" s="1"/>
  <c r="M13" i="40" s="1"/>
  <c r="N13" i="40" s="1"/>
  <c r="O13" i="40" s="1"/>
  <c r="P13" i="40" s="1"/>
  <c r="Q13" i="40" s="1"/>
  <c r="R13" i="40" s="1"/>
  <c r="S13" i="40" s="1"/>
  <c r="T13" i="40" s="1"/>
  <c r="U13" i="40" s="1"/>
  <c r="V13" i="40" s="1"/>
  <c r="W13" i="40" s="1"/>
  <c r="X13" i="40" s="1"/>
  <c r="Y13" i="40" s="1"/>
  <c r="Z13" i="40" s="1"/>
  <c r="AA13" i="40" s="1"/>
  <c r="AB13" i="40" s="1"/>
  <c r="AC13" i="40" s="1"/>
  <c r="AD13" i="40" s="1"/>
  <c r="AE13" i="40" s="1"/>
  <c r="AF13" i="40" s="1"/>
  <c r="AG13" i="40" s="1"/>
  <c r="G10" i="40"/>
  <c r="AK9" i="40"/>
  <c r="G7" i="40"/>
  <c r="DP1" i="40" s="1"/>
  <c r="S6" i="40"/>
  <c r="DP5" i="40"/>
  <c r="EG4" i="40"/>
  <c r="EF4" i="40"/>
  <c r="EE4" i="40"/>
  <c r="ED4" i="40"/>
  <c r="G9" i="40" s="1"/>
  <c r="EC4" i="40"/>
  <c r="EB4" i="40"/>
  <c r="EA4" i="40"/>
  <c r="DZ4" i="40"/>
  <c r="DY4" i="40"/>
  <c r="DX4" i="40"/>
  <c r="DW4" i="40"/>
  <c r="DV4" i="40"/>
  <c r="DU4" i="40"/>
  <c r="DT4" i="40"/>
  <c r="DS4" i="40"/>
  <c r="DR4" i="40"/>
  <c r="DQ4" i="40"/>
  <c r="DP4" i="40"/>
  <c r="DO4" i="40"/>
  <c r="DN4" i="40"/>
  <c r="DM4" i="40"/>
  <c r="DL4" i="40"/>
  <c r="DK4" i="40"/>
  <c r="DJ4" i="40"/>
  <c r="DI4" i="40"/>
  <c r="DH4" i="40"/>
  <c r="DG4" i="40"/>
  <c r="DF4" i="40"/>
  <c r="DE4" i="40"/>
  <c r="DD4" i="40"/>
  <c r="DC4" i="40"/>
  <c r="DB4" i="40"/>
  <c r="DA4" i="40"/>
  <c r="CZ4" i="40"/>
  <c r="CY4" i="40"/>
  <c r="CX4" i="40"/>
  <c r="CW4" i="40"/>
  <c r="CV4" i="40"/>
  <c r="CU4" i="40"/>
  <c r="CT4" i="40"/>
  <c r="CS4" i="40"/>
  <c r="CR4" i="40"/>
  <c r="CQ4" i="40"/>
  <c r="CP4" i="40"/>
  <c r="CO4" i="40"/>
  <c r="CN4" i="40"/>
  <c r="CM4" i="40"/>
  <c r="CL4" i="40"/>
  <c r="CK4" i="40"/>
  <c r="CJ4" i="40"/>
  <c r="CI4" i="40"/>
  <c r="CH4" i="40"/>
  <c r="CG4" i="40"/>
  <c r="CF4" i="40"/>
  <c r="CE4" i="40"/>
  <c r="CD4" i="40"/>
  <c r="CC4" i="40"/>
  <c r="CB4" i="40"/>
  <c r="CA4" i="40"/>
  <c r="BZ4" i="40"/>
  <c r="BY4" i="40"/>
  <c r="BX4" i="40"/>
  <c r="BW4" i="40"/>
  <c r="BV4" i="40"/>
  <c r="BU4" i="40"/>
  <c r="BT4" i="40"/>
  <c r="BS4" i="40"/>
  <c r="BR4" i="40"/>
  <c r="BQ4" i="40"/>
  <c r="BP4" i="40"/>
  <c r="BO4" i="40"/>
  <c r="BN4" i="40"/>
  <c r="BM4" i="40"/>
  <c r="BL4" i="40"/>
  <c r="BK4" i="40"/>
  <c r="BJ4" i="40"/>
  <c r="BI4" i="40"/>
  <c r="BH4" i="40"/>
  <c r="EG3" i="40"/>
  <c r="EF3" i="40"/>
  <c r="EE3" i="40"/>
  <c r="ED3" i="40"/>
  <c r="EC3" i="40"/>
  <c r="EB3" i="40"/>
  <c r="EA3" i="40"/>
  <c r="DZ3" i="40"/>
  <c r="DY3" i="40"/>
  <c r="DX3" i="40"/>
  <c r="DW3" i="40"/>
  <c r="DV3" i="40"/>
  <c r="DU3" i="40"/>
  <c r="DT3" i="40"/>
  <c r="DS3" i="40"/>
  <c r="DR3" i="40"/>
  <c r="DQ3" i="40"/>
  <c r="DP3" i="40"/>
  <c r="DR1" i="40"/>
  <c r="G52" i="39"/>
  <c r="F52" i="39"/>
  <c r="E52" i="39"/>
  <c r="D52" i="39"/>
  <c r="C52" i="39"/>
  <c r="YY46" i="39"/>
  <c r="YX46" i="39"/>
  <c r="YW46" i="39"/>
  <c r="YY45" i="39"/>
  <c r="YX45" i="39"/>
  <c r="YW45" i="39"/>
  <c r="YY44" i="39"/>
  <c r="YX44" i="39"/>
  <c r="YW44" i="39"/>
  <c r="YY43" i="39"/>
  <c r="YX43" i="39"/>
  <c r="YW43" i="39"/>
  <c r="YY42" i="39"/>
  <c r="YX42" i="39"/>
  <c r="YW42" i="39"/>
  <c r="YY41" i="39"/>
  <c r="YX41" i="39"/>
  <c r="YW41" i="39"/>
  <c r="D13" i="39"/>
  <c r="E13" i="39" s="1"/>
  <c r="F13" i="39" s="1"/>
  <c r="G13" i="39" s="1"/>
  <c r="H13" i="39" s="1"/>
  <c r="I13" i="39" s="1"/>
  <c r="J13" i="39" s="1"/>
  <c r="K13" i="39" s="1"/>
  <c r="L13" i="39" s="1"/>
  <c r="M13" i="39" s="1"/>
  <c r="N13" i="39" s="1"/>
  <c r="O13" i="39" s="1"/>
  <c r="P13" i="39" s="1"/>
  <c r="Q13" i="39" s="1"/>
  <c r="R13" i="39" s="1"/>
  <c r="S13" i="39" s="1"/>
  <c r="T13" i="39" s="1"/>
  <c r="U13" i="39" s="1"/>
  <c r="V13" i="39" s="1"/>
  <c r="W13" i="39" s="1"/>
  <c r="X13" i="39" s="1"/>
  <c r="Y13" i="39" s="1"/>
  <c r="Z13" i="39" s="1"/>
  <c r="AA13" i="39" s="1"/>
  <c r="AB13" i="39" s="1"/>
  <c r="AC13" i="39" s="1"/>
  <c r="AD13" i="39" s="1"/>
  <c r="AE13" i="39" s="1"/>
  <c r="AF13" i="39" s="1"/>
  <c r="AG13" i="39" s="1"/>
  <c r="AK9" i="39"/>
  <c r="G7" i="39"/>
  <c r="B10" i="39" s="1"/>
  <c r="S6" i="39"/>
  <c r="DP5" i="39"/>
  <c r="EG4" i="39"/>
  <c r="EF4" i="39"/>
  <c r="EE4" i="39"/>
  <c r="ED4" i="39"/>
  <c r="G9" i="39" s="1"/>
  <c r="EC4" i="39"/>
  <c r="EB4" i="39"/>
  <c r="EA4" i="39"/>
  <c r="DZ4" i="39"/>
  <c r="DY4" i="39"/>
  <c r="DX4" i="39"/>
  <c r="DW4" i="39"/>
  <c r="DV4" i="39"/>
  <c r="DU4" i="39"/>
  <c r="DT4" i="39"/>
  <c r="DS4" i="39"/>
  <c r="DR4" i="39"/>
  <c r="DQ4" i="39"/>
  <c r="DP4" i="39"/>
  <c r="DO4" i="39"/>
  <c r="DN4" i="39"/>
  <c r="DM4" i="39"/>
  <c r="DL4" i="39"/>
  <c r="DK4" i="39"/>
  <c r="DJ4" i="39"/>
  <c r="DI4" i="39"/>
  <c r="DH4" i="39"/>
  <c r="DG4" i="39"/>
  <c r="DF4" i="39"/>
  <c r="DE4" i="39"/>
  <c r="DD4" i="39"/>
  <c r="DC4" i="39"/>
  <c r="DB4" i="39"/>
  <c r="DA4" i="39"/>
  <c r="CZ4" i="39"/>
  <c r="CY4" i="39"/>
  <c r="CX4" i="39"/>
  <c r="CW4" i="39"/>
  <c r="CV4" i="39"/>
  <c r="CU4" i="39"/>
  <c r="CT4" i="39"/>
  <c r="CS4" i="39"/>
  <c r="CR4" i="39"/>
  <c r="CQ4" i="39"/>
  <c r="CP4" i="39"/>
  <c r="CO4" i="39"/>
  <c r="CN4" i="39"/>
  <c r="CM4" i="39"/>
  <c r="CL4" i="39"/>
  <c r="CK4" i="39"/>
  <c r="CJ4" i="39"/>
  <c r="CI4" i="39"/>
  <c r="CH4" i="39"/>
  <c r="CG4" i="39"/>
  <c r="CF4" i="39"/>
  <c r="CE4" i="39"/>
  <c r="CD4" i="39"/>
  <c r="CC4" i="39"/>
  <c r="CB4" i="39"/>
  <c r="CA4" i="39"/>
  <c r="BZ4" i="39"/>
  <c r="BY4" i="39"/>
  <c r="BX4" i="39"/>
  <c r="BW4" i="39"/>
  <c r="BV4" i="39"/>
  <c r="BU4" i="39"/>
  <c r="BT4" i="39"/>
  <c r="BS4" i="39"/>
  <c r="BR4" i="39"/>
  <c r="BQ4" i="39"/>
  <c r="BP4" i="39"/>
  <c r="BO4" i="39"/>
  <c r="BN4" i="39"/>
  <c r="BM4" i="39"/>
  <c r="BL4" i="39"/>
  <c r="BK4" i="39"/>
  <c r="BJ4" i="39"/>
  <c r="BI4" i="39"/>
  <c r="BH4" i="39"/>
  <c r="EG3" i="39"/>
  <c r="EF3" i="39"/>
  <c r="EE3" i="39"/>
  <c r="G10" i="39" s="1"/>
  <c r="ED3" i="39"/>
  <c r="EC3" i="39"/>
  <c r="EB3" i="39"/>
  <c r="EA3" i="39"/>
  <c r="DZ3" i="39"/>
  <c r="DY3" i="39"/>
  <c r="DX3" i="39"/>
  <c r="DW3" i="39"/>
  <c r="DV3" i="39"/>
  <c r="DU3" i="39"/>
  <c r="DT3" i="39"/>
  <c r="DS3" i="39"/>
  <c r="DR3" i="39"/>
  <c r="DQ3" i="39"/>
  <c r="DP3" i="39"/>
  <c r="DR1" i="39"/>
  <c r="DP1" i="39"/>
  <c r="G52" i="38"/>
  <c r="F52" i="38"/>
  <c r="E52" i="38"/>
  <c r="D52" i="38"/>
  <c r="C52" i="38"/>
  <c r="YY46" i="38"/>
  <c r="YX46" i="38"/>
  <c r="YW46" i="38"/>
  <c r="YY45" i="38"/>
  <c r="YX45" i="38"/>
  <c r="YW45" i="38"/>
  <c r="YY44" i="38"/>
  <c r="YX44" i="38"/>
  <c r="YW44" i="38"/>
  <c r="YY43" i="38"/>
  <c r="YX43" i="38"/>
  <c r="YW43" i="38"/>
  <c r="YY42" i="38"/>
  <c r="YX42" i="38"/>
  <c r="YW42" i="38"/>
  <c r="YY41" i="38"/>
  <c r="YX41" i="38"/>
  <c r="YW41" i="38"/>
  <c r="D13" i="38"/>
  <c r="E13" i="38" s="1"/>
  <c r="F13" i="38" s="1"/>
  <c r="G13" i="38" s="1"/>
  <c r="H13" i="38" s="1"/>
  <c r="I13" i="38" s="1"/>
  <c r="J13" i="38" s="1"/>
  <c r="K13" i="38" s="1"/>
  <c r="L13" i="38" s="1"/>
  <c r="M13" i="38" s="1"/>
  <c r="N13" i="38" s="1"/>
  <c r="O13" i="38" s="1"/>
  <c r="P13" i="38" s="1"/>
  <c r="Q13" i="38" s="1"/>
  <c r="R13" i="38" s="1"/>
  <c r="S13" i="38" s="1"/>
  <c r="T13" i="38" s="1"/>
  <c r="U13" i="38" s="1"/>
  <c r="V13" i="38" s="1"/>
  <c r="W13" i="38" s="1"/>
  <c r="X13" i="38" s="1"/>
  <c r="Y13" i="38" s="1"/>
  <c r="Z13" i="38" s="1"/>
  <c r="AA13" i="38" s="1"/>
  <c r="AB13" i="38" s="1"/>
  <c r="AC13" i="38" s="1"/>
  <c r="AD13" i="38" s="1"/>
  <c r="AE13" i="38" s="1"/>
  <c r="AF13" i="38" s="1"/>
  <c r="AG13" i="38" s="1"/>
  <c r="B10" i="38"/>
  <c r="AK9" i="38"/>
  <c r="G7" i="38"/>
  <c r="DP1" i="38" s="1"/>
  <c r="S6" i="38"/>
  <c r="DP5" i="38"/>
  <c r="EG4" i="38"/>
  <c r="EF4" i="38"/>
  <c r="EE4" i="38"/>
  <c r="ED4" i="38"/>
  <c r="G9" i="38" s="1"/>
  <c r="EC4" i="38"/>
  <c r="EB4" i="38"/>
  <c r="EA4" i="38"/>
  <c r="DZ4" i="38"/>
  <c r="DY4" i="38"/>
  <c r="DX4" i="38"/>
  <c r="DW4" i="38"/>
  <c r="DV4" i="38"/>
  <c r="DU4" i="38"/>
  <c r="DT4" i="38"/>
  <c r="DS4" i="38"/>
  <c r="DR4" i="38"/>
  <c r="DQ4" i="38"/>
  <c r="DP4" i="38"/>
  <c r="DO4" i="38"/>
  <c r="DN4" i="38"/>
  <c r="DM4" i="38"/>
  <c r="DL4" i="38"/>
  <c r="DK4" i="38"/>
  <c r="DJ4" i="38"/>
  <c r="DI4" i="38"/>
  <c r="DH4" i="38"/>
  <c r="DG4" i="38"/>
  <c r="DF4" i="38"/>
  <c r="DE4" i="38"/>
  <c r="DD4" i="38"/>
  <c r="DC4" i="38"/>
  <c r="DB4" i="38"/>
  <c r="DA4" i="38"/>
  <c r="CZ4" i="38"/>
  <c r="CY4" i="38"/>
  <c r="CX4" i="38"/>
  <c r="CW4" i="38"/>
  <c r="CV4" i="38"/>
  <c r="CU4" i="38"/>
  <c r="CT4" i="38"/>
  <c r="CS4" i="38"/>
  <c r="CR4" i="38"/>
  <c r="CQ4" i="38"/>
  <c r="CP4" i="38"/>
  <c r="CO4" i="38"/>
  <c r="CN4" i="38"/>
  <c r="CM4" i="38"/>
  <c r="CL4" i="38"/>
  <c r="CK4" i="38"/>
  <c r="CJ4" i="38"/>
  <c r="CI4" i="38"/>
  <c r="CH4" i="38"/>
  <c r="CG4" i="38"/>
  <c r="CF4" i="38"/>
  <c r="CE4" i="38"/>
  <c r="CD4" i="38"/>
  <c r="CC4" i="38"/>
  <c r="CB4" i="38"/>
  <c r="CA4" i="38"/>
  <c r="BZ4" i="38"/>
  <c r="BY4" i="38"/>
  <c r="BX4" i="38"/>
  <c r="BW4" i="38"/>
  <c r="BV4" i="38"/>
  <c r="BU4" i="38"/>
  <c r="BT4" i="38"/>
  <c r="BS4" i="38"/>
  <c r="BR4" i="38"/>
  <c r="BQ4" i="38"/>
  <c r="BP4" i="38"/>
  <c r="BO4" i="38"/>
  <c r="BN4" i="38"/>
  <c r="BM4" i="38"/>
  <c r="BL4" i="38"/>
  <c r="BK4" i="38"/>
  <c r="BJ4" i="38"/>
  <c r="BI4" i="38"/>
  <c r="BH4" i="38"/>
  <c r="EG3" i="38"/>
  <c r="EF3" i="38"/>
  <c r="EE3" i="38"/>
  <c r="G10" i="38" s="1"/>
  <c r="ED3" i="38"/>
  <c r="EC3" i="38"/>
  <c r="EB3" i="38"/>
  <c r="EA3" i="38"/>
  <c r="DZ3" i="38"/>
  <c r="DY3" i="38"/>
  <c r="DX3" i="38"/>
  <c r="DW3" i="38"/>
  <c r="DV3" i="38"/>
  <c r="DU3" i="38"/>
  <c r="DT3" i="38"/>
  <c r="DS3" i="38"/>
  <c r="DR3" i="38"/>
  <c r="DQ3" i="38"/>
  <c r="DP3" i="38"/>
  <c r="DR1" i="38"/>
  <c r="G52" i="37"/>
  <c r="F52" i="37"/>
  <c r="E52" i="37"/>
  <c r="D52" i="37"/>
  <c r="C52" i="37"/>
  <c r="YY46" i="37"/>
  <c r="YX46" i="37"/>
  <c r="YW46" i="37"/>
  <c r="YY45" i="37"/>
  <c r="YX45" i="37"/>
  <c r="YW45" i="37"/>
  <c r="YY44" i="37"/>
  <c r="YX44" i="37"/>
  <c r="YW44" i="37"/>
  <c r="YY43" i="37"/>
  <c r="YX43" i="37"/>
  <c r="YW43" i="37"/>
  <c r="YY42" i="37"/>
  <c r="YX42" i="37"/>
  <c r="YW42" i="37"/>
  <c r="YY41" i="37"/>
  <c r="YX41" i="37"/>
  <c r="YW41" i="37"/>
  <c r="D13" i="37"/>
  <c r="E13" i="37" s="1"/>
  <c r="F13" i="37" s="1"/>
  <c r="G13" i="37" s="1"/>
  <c r="H13" i="37" s="1"/>
  <c r="I13" i="37" s="1"/>
  <c r="J13" i="37" s="1"/>
  <c r="K13" i="37" s="1"/>
  <c r="L13" i="37" s="1"/>
  <c r="M13" i="37" s="1"/>
  <c r="N13" i="37" s="1"/>
  <c r="O13" i="37" s="1"/>
  <c r="P13" i="37" s="1"/>
  <c r="Q13" i="37" s="1"/>
  <c r="R13" i="37" s="1"/>
  <c r="S13" i="37" s="1"/>
  <c r="T13" i="37" s="1"/>
  <c r="U13" i="37" s="1"/>
  <c r="V13" i="37" s="1"/>
  <c r="W13" i="37" s="1"/>
  <c r="X13" i="37" s="1"/>
  <c r="Y13" i="37" s="1"/>
  <c r="Z13" i="37" s="1"/>
  <c r="AA13" i="37" s="1"/>
  <c r="AB13" i="37" s="1"/>
  <c r="AC13" i="37" s="1"/>
  <c r="AD13" i="37" s="1"/>
  <c r="AE13" i="37" s="1"/>
  <c r="AF13" i="37" s="1"/>
  <c r="AG13" i="37" s="1"/>
  <c r="AK9" i="37"/>
  <c r="G7" i="37"/>
  <c r="S6" i="37"/>
  <c r="DP5" i="37"/>
  <c r="EG4" i="37"/>
  <c r="EF4" i="37"/>
  <c r="EE4" i="37"/>
  <c r="ED4" i="37"/>
  <c r="G9" i="37" s="1"/>
  <c r="EC4" i="37"/>
  <c r="EB4" i="37"/>
  <c r="EA4" i="37"/>
  <c r="DZ4" i="37"/>
  <c r="DY4" i="37"/>
  <c r="DX4" i="37"/>
  <c r="DW4" i="37"/>
  <c r="DV4" i="37"/>
  <c r="DU4" i="37"/>
  <c r="DT4" i="37"/>
  <c r="DS4" i="37"/>
  <c r="DR4" i="37"/>
  <c r="DQ4" i="37"/>
  <c r="DP4" i="37"/>
  <c r="DO4" i="37"/>
  <c r="DN4" i="37"/>
  <c r="DM4" i="37"/>
  <c r="DL4" i="37"/>
  <c r="DK4" i="37"/>
  <c r="DJ4" i="37"/>
  <c r="DI4" i="37"/>
  <c r="DH4" i="37"/>
  <c r="DG4" i="37"/>
  <c r="DF4" i="37"/>
  <c r="DE4" i="37"/>
  <c r="DD4" i="37"/>
  <c r="DC4" i="37"/>
  <c r="DB4" i="37"/>
  <c r="DA4" i="37"/>
  <c r="CZ4" i="37"/>
  <c r="CY4" i="37"/>
  <c r="CX4" i="37"/>
  <c r="CW4" i="37"/>
  <c r="CV4" i="37"/>
  <c r="CU4" i="37"/>
  <c r="CT4" i="37"/>
  <c r="CS4" i="37"/>
  <c r="CR4" i="37"/>
  <c r="CQ4" i="37"/>
  <c r="CP4" i="37"/>
  <c r="CO4" i="37"/>
  <c r="CN4" i="37"/>
  <c r="CM4" i="37"/>
  <c r="CL4" i="37"/>
  <c r="CK4" i="37"/>
  <c r="CJ4" i="37"/>
  <c r="CI4" i="37"/>
  <c r="CH4" i="37"/>
  <c r="CG4" i="37"/>
  <c r="CF4" i="37"/>
  <c r="CE4" i="37"/>
  <c r="CD4" i="37"/>
  <c r="CC4" i="37"/>
  <c r="CB4" i="37"/>
  <c r="CA4" i="37"/>
  <c r="BZ4" i="37"/>
  <c r="BY4" i="37"/>
  <c r="BX4" i="37"/>
  <c r="BW4" i="37"/>
  <c r="BV4" i="37"/>
  <c r="BU4" i="37"/>
  <c r="BT4" i="37"/>
  <c r="BS4" i="37"/>
  <c r="BR4" i="37"/>
  <c r="BQ4" i="37"/>
  <c r="BP4" i="37"/>
  <c r="BO4" i="37"/>
  <c r="BN4" i="37"/>
  <c r="BM4" i="37"/>
  <c r="BL4" i="37"/>
  <c r="BK4" i="37"/>
  <c r="BJ4" i="37"/>
  <c r="BI4" i="37"/>
  <c r="BH4" i="37"/>
  <c r="EG3" i="37"/>
  <c r="EF3" i="37"/>
  <c r="EE3" i="37"/>
  <c r="G10" i="37" s="1"/>
  <c r="ED3" i="37"/>
  <c r="EC3" i="37"/>
  <c r="EB3" i="37"/>
  <c r="EA3" i="37"/>
  <c r="DZ3" i="37"/>
  <c r="DY3" i="37"/>
  <c r="DX3" i="37"/>
  <c r="DW3" i="37"/>
  <c r="DV3" i="37"/>
  <c r="DU3" i="37"/>
  <c r="DT3" i="37"/>
  <c r="DS3" i="37"/>
  <c r="DR3" i="37"/>
  <c r="DQ3" i="37"/>
  <c r="DP3" i="37"/>
  <c r="DR1" i="37"/>
  <c r="G52" i="36"/>
  <c r="F52" i="36"/>
  <c r="E52" i="36"/>
  <c r="D52" i="36"/>
  <c r="C52" i="36"/>
  <c r="YY46" i="36"/>
  <c r="YX46" i="36"/>
  <c r="YW46" i="36"/>
  <c r="YY45" i="36"/>
  <c r="YX45" i="36"/>
  <c r="YW45" i="36"/>
  <c r="YY44" i="36"/>
  <c r="YX44" i="36"/>
  <c r="YW44" i="36"/>
  <c r="YY43" i="36"/>
  <c r="YX43" i="36"/>
  <c r="YW43" i="36"/>
  <c r="YY42" i="36"/>
  <c r="YX42" i="36"/>
  <c r="YW42" i="36"/>
  <c r="YY41" i="36"/>
  <c r="YX41" i="36"/>
  <c r="YW41" i="36"/>
  <c r="D13" i="36"/>
  <c r="E13" i="36" s="1"/>
  <c r="F13" i="36" s="1"/>
  <c r="G13" i="36" s="1"/>
  <c r="H13" i="36" s="1"/>
  <c r="I13" i="36" s="1"/>
  <c r="J13" i="36" s="1"/>
  <c r="K13" i="36" s="1"/>
  <c r="L13" i="36" s="1"/>
  <c r="M13" i="36" s="1"/>
  <c r="N13" i="36" s="1"/>
  <c r="O13" i="36" s="1"/>
  <c r="P13" i="36" s="1"/>
  <c r="Q13" i="36" s="1"/>
  <c r="R13" i="36" s="1"/>
  <c r="S13" i="36" s="1"/>
  <c r="T13" i="36" s="1"/>
  <c r="U13" i="36" s="1"/>
  <c r="V13" i="36" s="1"/>
  <c r="W13" i="36" s="1"/>
  <c r="X13" i="36" s="1"/>
  <c r="Y13" i="36" s="1"/>
  <c r="Z13" i="36" s="1"/>
  <c r="AA13" i="36" s="1"/>
  <c r="AB13" i="36" s="1"/>
  <c r="AC13" i="36" s="1"/>
  <c r="AD13" i="36" s="1"/>
  <c r="AE13" i="36" s="1"/>
  <c r="AF13" i="36" s="1"/>
  <c r="AG13" i="36" s="1"/>
  <c r="G10" i="36"/>
  <c r="AK9" i="36"/>
  <c r="G9" i="36"/>
  <c r="G7" i="36"/>
  <c r="DP1" i="36" s="1"/>
  <c r="S6" i="36"/>
  <c r="DP5" i="36"/>
  <c r="EG4" i="36"/>
  <c r="EF4" i="36"/>
  <c r="EE4" i="36"/>
  <c r="ED4" i="36"/>
  <c r="EC4" i="36"/>
  <c r="EB4" i="36"/>
  <c r="EA4" i="36"/>
  <c r="DZ4" i="36"/>
  <c r="DY4" i="36"/>
  <c r="DX4" i="36"/>
  <c r="DW4" i="36"/>
  <c r="DV4" i="36"/>
  <c r="DU4" i="36"/>
  <c r="DT4" i="36"/>
  <c r="DS4" i="36"/>
  <c r="DR4" i="36"/>
  <c r="DQ4" i="36"/>
  <c r="DP4" i="36"/>
  <c r="DO4" i="36"/>
  <c r="DN4" i="36"/>
  <c r="DM4" i="36"/>
  <c r="DL4" i="36"/>
  <c r="DK4" i="36"/>
  <c r="DJ4" i="36"/>
  <c r="DI4" i="36"/>
  <c r="DH4" i="36"/>
  <c r="DG4" i="36"/>
  <c r="DF4" i="36"/>
  <c r="DE4" i="36"/>
  <c r="DD4" i="36"/>
  <c r="DC4" i="36"/>
  <c r="DB4" i="36"/>
  <c r="DA4" i="36"/>
  <c r="CZ4" i="36"/>
  <c r="CY4" i="36"/>
  <c r="CX4" i="36"/>
  <c r="CW4" i="36"/>
  <c r="CV4" i="36"/>
  <c r="CU4" i="36"/>
  <c r="CT4" i="36"/>
  <c r="CS4" i="36"/>
  <c r="CR4" i="36"/>
  <c r="CQ4" i="36"/>
  <c r="CP4" i="36"/>
  <c r="CO4" i="36"/>
  <c r="CN4" i="36"/>
  <c r="CM4" i="36"/>
  <c r="CL4" i="36"/>
  <c r="CK4" i="36"/>
  <c r="CJ4" i="36"/>
  <c r="CI4" i="36"/>
  <c r="CH4" i="36"/>
  <c r="CG4" i="36"/>
  <c r="CF4" i="36"/>
  <c r="CE4" i="36"/>
  <c r="CD4" i="36"/>
  <c r="CC4" i="36"/>
  <c r="CB4" i="36"/>
  <c r="CA4" i="36"/>
  <c r="BZ4" i="36"/>
  <c r="BY4" i="36"/>
  <c r="BX4" i="36"/>
  <c r="BW4" i="36"/>
  <c r="BV4" i="36"/>
  <c r="BU4" i="36"/>
  <c r="BT4" i="36"/>
  <c r="BS4" i="36"/>
  <c r="BR4" i="36"/>
  <c r="BQ4" i="36"/>
  <c r="BP4" i="36"/>
  <c r="BO4" i="36"/>
  <c r="BN4" i="36"/>
  <c r="BM4" i="36"/>
  <c r="BL4" i="36"/>
  <c r="BK4" i="36"/>
  <c r="BJ4" i="36"/>
  <c r="BI4" i="36"/>
  <c r="BH4" i="36"/>
  <c r="EG3" i="36"/>
  <c r="EF3" i="36"/>
  <c r="EE3" i="36"/>
  <c r="ED3" i="36"/>
  <c r="EC3" i="36"/>
  <c r="EB3" i="36"/>
  <c r="EA3" i="36"/>
  <c r="DZ3" i="36"/>
  <c r="DY3" i="36"/>
  <c r="DX3" i="36"/>
  <c r="DW3" i="36"/>
  <c r="DV3" i="36"/>
  <c r="DU3" i="36"/>
  <c r="DT3" i="36"/>
  <c r="DS3" i="36"/>
  <c r="DR3" i="36"/>
  <c r="DQ3" i="36"/>
  <c r="DP3" i="36"/>
  <c r="DR1" i="36"/>
  <c r="G52" i="35"/>
  <c r="F52" i="35"/>
  <c r="E52" i="35"/>
  <c r="D52" i="35"/>
  <c r="C52" i="35"/>
  <c r="YY46" i="35"/>
  <c r="YX46" i="35"/>
  <c r="YW46" i="35"/>
  <c r="YY45" i="35"/>
  <c r="YX45" i="35"/>
  <c r="YW45" i="35"/>
  <c r="YY44" i="35"/>
  <c r="YX44" i="35"/>
  <c r="YW44" i="35"/>
  <c r="YY43" i="35"/>
  <c r="YX43" i="35"/>
  <c r="YW43" i="35"/>
  <c r="YY42" i="35"/>
  <c r="YX42" i="35"/>
  <c r="YW42" i="35"/>
  <c r="YY41" i="35"/>
  <c r="YX41" i="35"/>
  <c r="YW41" i="35"/>
  <c r="D13" i="35"/>
  <c r="E13" i="35" s="1"/>
  <c r="F13" i="35" s="1"/>
  <c r="G13" i="35" s="1"/>
  <c r="H13" i="35" s="1"/>
  <c r="I13" i="35" s="1"/>
  <c r="J13" i="35" s="1"/>
  <c r="K13" i="35" s="1"/>
  <c r="L13" i="35" s="1"/>
  <c r="M13" i="35" s="1"/>
  <c r="N13" i="35" s="1"/>
  <c r="O13" i="35" s="1"/>
  <c r="P13" i="35" s="1"/>
  <c r="Q13" i="35" s="1"/>
  <c r="R13" i="35" s="1"/>
  <c r="S13" i="35" s="1"/>
  <c r="T13" i="35" s="1"/>
  <c r="U13" i="35" s="1"/>
  <c r="V13" i="35" s="1"/>
  <c r="W13" i="35" s="1"/>
  <c r="X13" i="35" s="1"/>
  <c r="Y13" i="35" s="1"/>
  <c r="Z13" i="35" s="1"/>
  <c r="AA13" i="35" s="1"/>
  <c r="AB13" i="35" s="1"/>
  <c r="AC13" i="35" s="1"/>
  <c r="AD13" i="35" s="1"/>
  <c r="AE13" i="35" s="1"/>
  <c r="AF13" i="35" s="1"/>
  <c r="AG13" i="35" s="1"/>
  <c r="AK9" i="35"/>
  <c r="G7" i="35"/>
  <c r="B10" i="35" s="1"/>
  <c r="S6" i="35"/>
  <c r="DP5" i="35"/>
  <c r="EG4" i="35"/>
  <c r="EF4" i="35"/>
  <c r="EE4" i="35"/>
  <c r="ED4" i="35"/>
  <c r="G9" i="35" s="1"/>
  <c r="EC4" i="35"/>
  <c r="EB4" i="35"/>
  <c r="EA4" i="35"/>
  <c r="DZ4" i="35"/>
  <c r="DY4" i="35"/>
  <c r="DX4" i="35"/>
  <c r="DW4" i="35"/>
  <c r="DV4" i="35"/>
  <c r="DU4" i="35"/>
  <c r="DT4" i="35"/>
  <c r="DS4" i="35"/>
  <c r="DR4" i="35"/>
  <c r="DQ4" i="35"/>
  <c r="DP4" i="35"/>
  <c r="DO4" i="35"/>
  <c r="DN4" i="35"/>
  <c r="DM4" i="35"/>
  <c r="DL4" i="35"/>
  <c r="DK4" i="35"/>
  <c r="DJ4" i="35"/>
  <c r="DI4" i="35"/>
  <c r="DH4" i="35"/>
  <c r="DG4" i="35"/>
  <c r="DF4" i="35"/>
  <c r="DE4" i="35"/>
  <c r="DD4" i="35"/>
  <c r="DC4" i="35"/>
  <c r="DB4" i="35"/>
  <c r="DA4" i="35"/>
  <c r="CZ4" i="35"/>
  <c r="CY4" i="35"/>
  <c r="CX4" i="35"/>
  <c r="CW4" i="35"/>
  <c r="CV4" i="35"/>
  <c r="CU4" i="35"/>
  <c r="CT4" i="35"/>
  <c r="CS4" i="35"/>
  <c r="CR4" i="35"/>
  <c r="CQ4" i="35"/>
  <c r="CP4" i="35"/>
  <c r="CO4" i="35"/>
  <c r="CN4" i="35"/>
  <c r="CM4" i="35"/>
  <c r="CL4" i="35"/>
  <c r="CK4" i="35"/>
  <c r="CJ4" i="35"/>
  <c r="CI4" i="35"/>
  <c r="CH4" i="35"/>
  <c r="CG4" i="35"/>
  <c r="CF4" i="35"/>
  <c r="CE4" i="35"/>
  <c r="CD4" i="35"/>
  <c r="CC4" i="35"/>
  <c r="CB4" i="35"/>
  <c r="CA4" i="35"/>
  <c r="BZ4" i="35"/>
  <c r="BY4" i="35"/>
  <c r="BX4" i="35"/>
  <c r="BW4" i="35"/>
  <c r="BV4" i="35"/>
  <c r="BU4" i="35"/>
  <c r="BT4" i="35"/>
  <c r="BS4" i="35"/>
  <c r="BR4" i="35"/>
  <c r="BQ4" i="35"/>
  <c r="BP4" i="35"/>
  <c r="BO4" i="35"/>
  <c r="BN4" i="35"/>
  <c r="BM4" i="35"/>
  <c r="BL4" i="35"/>
  <c r="BK4" i="35"/>
  <c r="BJ4" i="35"/>
  <c r="BI4" i="35"/>
  <c r="BH4" i="35"/>
  <c r="EG3" i="35"/>
  <c r="EF3" i="35"/>
  <c r="EE3" i="35"/>
  <c r="G10" i="35" s="1"/>
  <c r="ED3" i="35"/>
  <c r="EC3" i="35"/>
  <c r="EB3" i="35"/>
  <c r="EA3" i="35"/>
  <c r="DZ3" i="35"/>
  <c r="DY3" i="35"/>
  <c r="DX3" i="35"/>
  <c r="DW3" i="35"/>
  <c r="DV3" i="35"/>
  <c r="DU3" i="35"/>
  <c r="DT3" i="35"/>
  <c r="DS3" i="35"/>
  <c r="DR3" i="35"/>
  <c r="DQ3" i="35"/>
  <c r="DP3" i="35"/>
  <c r="DR1" i="35"/>
  <c r="DP1" i="35"/>
  <c r="G52" i="34"/>
  <c r="F52" i="34"/>
  <c r="E52" i="34"/>
  <c r="D52" i="34"/>
  <c r="C52" i="34"/>
  <c r="YY46" i="34"/>
  <c r="YX46" i="34"/>
  <c r="YW46" i="34"/>
  <c r="YY45" i="34"/>
  <c r="YX45" i="34"/>
  <c r="YW45" i="34"/>
  <c r="YY44" i="34"/>
  <c r="YX44" i="34"/>
  <c r="YW44" i="34"/>
  <c r="YY43" i="34"/>
  <c r="YX43" i="34"/>
  <c r="YW43" i="34"/>
  <c r="YY42" i="34"/>
  <c r="YX42" i="34"/>
  <c r="YW42" i="34"/>
  <c r="YY41" i="34"/>
  <c r="YX41" i="34"/>
  <c r="YW41" i="34"/>
  <c r="D13" i="34"/>
  <c r="E13" i="34" s="1"/>
  <c r="F13" i="34" s="1"/>
  <c r="G13" i="34" s="1"/>
  <c r="H13" i="34" s="1"/>
  <c r="I13" i="34" s="1"/>
  <c r="J13" i="34" s="1"/>
  <c r="K13" i="34" s="1"/>
  <c r="L13" i="34" s="1"/>
  <c r="M13" i="34" s="1"/>
  <c r="N13" i="34" s="1"/>
  <c r="O13" i="34" s="1"/>
  <c r="P13" i="34" s="1"/>
  <c r="Q13" i="34" s="1"/>
  <c r="R13" i="34" s="1"/>
  <c r="S13" i="34" s="1"/>
  <c r="T13" i="34" s="1"/>
  <c r="U13" i="34" s="1"/>
  <c r="V13" i="34" s="1"/>
  <c r="W13" i="34" s="1"/>
  <c r="X13" i="34" s="1"/>
  <c r="Y13" i="34" s="1"/>
  <c r="Z13" i="34" s="1"/>
  <c r="AA13" i="34" s="1"/>
  <c r="AB13" i="34" s="1"/>
  <c r="AC13" i="34" s="1"/>
  <c r="AD13" i="34" s="1"/>
  <c r="AE13" i="34" s="1"/>
  <c r="AF13" i="34" s="1"/>
  <c r="AG13" i="34" s="1"/>
  <c r="B10" i="34"/>
  <c r="AK9" i="34"/>
  <c r="G7" i="34"/>
  <c r="DP1" i="34" s="1"/>
  <c r="S6" i="34"/>
  <c r="DP5" i="34"/>
  <c r="EG4" i="34"/>
  <c r="EF4" i="34"/>
  <c r="EE4" i="34"/>
  <c r="ED4" i="34"/>
  <c r="G9" i="34" s="1"/>
  <c r="EC4" i="34"/>
  <c r="EB4" i="34"/>
  <c r="EA4" i="34"/>
  <c r="DZ4" i="34"/>
  <c r="DY4" i="34"/>
  <c r="DX4" i="34"/>
  <c r="DW4" i="34"/>
  <c r="DV4" i="34"/>
  <c r="DU4" i="34"/>
  <c r="DT4" i="34"/>
  <c r="DS4" i="34"/>
  <c r="DR4" i="34"/>
  <c r="DQ4" i="34"/>
  <c r="DP4" i="34"/>
  <c r="DO4" i="34"/>
  <c r="DN4" i="34"/>
  <c r="DM4" i="34"/>
  <c r="DL4" i="34"/>
  <c r="DK4" i="34"/>
  <c r="DJ4" i="34"/>
  <c r="DI4" i="34"/>
  <c r="DH4" i="34"/>
  <c r="DG4" i="34"/>
  <c r="DF4" i="34"/>
  <c r="DE4" i="34"/>
  <c r="DD4" i="34"/>
  <c r="DC4" i="34"/>
  <c r="DB4" i="34"/>
  <c r="DA4" i="34"/>
  <c r="CZ4" i="34"/>
  <c r="CY4" i="34"/>
  <c r="CX4" i="34"/>
  <c r="CW4" i="34"/>
  <c r="CV4" i="34"/>
  <c r="CU4" i="34"/>
  <c r="CT4" i="34"/>
  <c r="CS4" i="34"/>
  <c r="CR4" i="34"/>
  <c r="CQ4" i="34"/>
  <c r="CP4" i="34"/>
  <c r="CO4" i="34"/>
  <c r="CN4" i="34"/>
  <c r="CM4" i="34"/>
  <c r="CL4" i="34"/>
  <c r="CK4" i="34"/>
  <c r="CJ4" i="34"/>
  <c r="CI4" i="34"/>
  <c r="CH4" i="34"/>
  <c r="CG4" i="34"/>
  <c r="CF4" i="34"/>
  <c r="CE4" i="34"/>
  <c r="CD4" i="34"/>
  <c r="CC4" i="34"/>
  <c r="CB4" i="34"/>
  <c r="CA4" i="34"/>
  <c r="BZ4" i="34"/>
  <c r="BY4" i="34"/>
  <c r="BX4" i="34"/>
  <c r="BW4" i="34"/>
  <c r="BV4" i="34"/>
  <c r="BU4" i="34"/>
  <c r="BT4" i="34"/>
  <c r="BS4" i="34"/>
  <c r="BR4" i="34"/>
  <c r="BQ4" i="34"/>
  <c r="BP4" i="34"/>
  <c r="BO4" i="34"/>
  <c r="BN4" i="34"/>
  <c r="BM4" i="34"/>
  <c r="BL4" i="34"/>
  <c r="BK4" i="34"/>
  <c r="BJ4" i="34"/>
  <c r="BI4" i="34"/>
  <c r="BH4" i="34"/>
  <c r="EG3" i="34"/>
  <c r="EF3" i="34"/>
  <c r="EE3" i="34"/>
  <c r="G10" i="34" s="1"/>
  <c r="ED3" i="34"/>
  <c r="EC3" i="34"/>
  <c r="EB3" i="34"/>
  <c r="EA3" i="34"/>
  <c r="DZ3" i="34"/>
  <c r="DY3" i="34"/>
  <c r="DX3" i="34"/>
  <c r="DW3" i="34"/>
  <c r="DV3" i="34"/>
  <c r="DU3" i="34"/>
  <c r="DT3" i="34"/>
  <c r="DS3" i="34"/>
  <c r="DR3" i="34"/>
  <c r="DQ3" i="34"/>
  <c r="DP3" i="34"/>
  <c r="DR1" i="34"/>
  <c r="G52" i="33"/>
  <c r="F52" i="33"/>
  <c r="E52" i="33"/>
  <c r="D52" i="33"/>
  <c r="C52" i="33"/>
  <c r="YY46" i="33"/>
  <c r="YX46" i="33"/>
  <c r="YW46" i="33"/>
  <c r="YY45" i="33"/>
  <c r="YX45" i="33"/>
  <c r="YW45" i="33"/>
  <c r="YY44" i="33"/>
  <c r="YX44" i="33"/>
  <c r="YW44" i="33"/>
  <c r="YY43" i="33"/>
  <c r="YX43" i="33"/>
  <c r="YW43" i="33"/>
  <c r="YY42" i="33"/>
  <c r="YX42" i="33"/>
  <c r="YW42" i="33"/>
  <c r="YY41" i="33"/>
  <c r="YX41" i="33"/>
  <c r="YW41" i="33"/>
  <c r="D13" i="33"/>
  <c r="E13" i="33" s="1"/>
  <c r="F13" i="33" s="1"/>
  <c r="G13" i="33" s="1"/>
  <c r="H13" i="33" s="1"/>
  <c r="I13" i="33" s="1"/>
  <c r="J13" i="33" s="1"/>
  <c r="K13" i="33" s="1"/>
  <c r="L13" i="33" s="1"/>
  <c r="M13" i="33" s="1"/>
  <c r="N13" i="33" s="1"/>
  <c r="O13" i="33" s="1"/>
  <c r="P13" i="33" s="1"/>
  <c r="Q13" i="33" s="1"/>
  <c r="R13" i="33" s="1"/>
  <c r="S13" i="33" s="1"/>
  <c r="T13" i="33" s="1"/>
  <c r="U13" i="33" s="1"/>
  <c r="V13" i="33" s="1"/>
  <c r="W13" i="33" s="1"/>
  <c r="X13" i="33" s="1"/>
  <c r="Y13" i="33" s="1"/>
  <c r="Z13" i="33" s="1"/>
  <c r="AA13" i="33" s="1"/>
  <c r="AB13" i="33" s="1"/>
  <c r="AC13" i="33" s="1"/>
  <c r="AD13" i="33" s="1"/>
  <c r="AE13" i="33" s="1"/>
  <c r="AF13" i="33" s="1"/>
  <c r="AG13" i="33" s="1"/>
  <c r="AK9" i="33"/>
  <c r="G9" i="33"/>
  <c r="G7" i="33"/>
  <c r="S6" i="33"/>
  <c r="DP5" i="33"/>
  <c r="EG4" i="33"/>
  <c r="EF4" i="33"/>
  <c r="EE4" i="33"/>
  <c r="ED4" i="33"/>
  <c r="EC4" i="33"/>
  <c r="EB4" i="33"/>
  <c r="EA4" i="33"/>
  <c r="DZ4" i="33"/>
  <c r="DY4" i="33"/>
  <c r="DX4" i="33"/>
  <c r="DW4" i="33"/>
  <c r="DV4" i="33"/>
  <c r="DU4" i="33"/>
  <c r="DT4" i="33"/>
  <c r="DS4" i="33"/>
  <c r="DR4" i="33"/>
  <c r="DQ4" i="33"/>
  <c r="DP4" i="33"/>
  <c r="DO4" i="33"/>
  <c r="DN4" i="33"/>
  <c r="DM4" i="33"/>
  <c r="DL4" i="33"/>
  <c r="DK4" i="33"/>
  <c r="DJ4" i="33"/>
  <c r="DI4" i="33"/>
  <c r="DH4" i="33"/>
  <c r="DG4" i="33"/>
  <c r="DF4" i="33"/>
  <c r="DE4" i="33"/>
  <c r="DD4" i="33"/>
  <c r="DC4" i="33"/>
  <c r="DB4" i="33"/>
  <c r="DA4" i="33"/>
  <c r="CZ4" i="33"/>
  <c r="CY4" i="33"/>
  <c r="CX4" i="33"/>
  <c r="CW4" i="33"/>
  <c r="CV4" i="33"/>
  <c r="CU4" i="33"/>
  <c r="CT4" i="33"/>
  <c r="CS4" i="33"/>
  <c r="CR4" i="33"/>
  <c r="CQ4" i="33"/>
  <c r="CP4" i="33"/>
  <c r="CO4" i="33"/>
  <c r="CN4" i="33"/>
  <c r="CM4" i="33"/>
  <c r="CL4" i="33"/>
  <c r="CK4" i="33"/>
  <c r="CJ4" i="33"/>
  <c r="CI4" i="33"/>
  <c r="CH4" i="33"/>
  <c r="CG4" i="33"/>
  <c r="CF4" i="33"/>
  <c r="CE4" i="33"/>
  <c r="CD4" i="33"/>
  <c r="CC4" i="33"/>
  <c r="CB4" i="33"/>
  <c r="CA4" i="33"/>
  <c r="BZ4" i="33"/>
  <c r="BY4" i="33"/>
  <c r="BX4" i="33"/>
  <c r="BW4" i="33"/>
  <c r="BV4" i="33"/>
  <c r="BU4" i="33"/>
  <c r="BT4" i="33"/>
  <c r="BS4" i="33"/>
  <c r="BR4" i="33"/>
  <c r="BQ4" i="33"/>
  <c r="BP4" i="33"/>
  <c r="BO4" i="33"/>
  <c r="BN4" i="33"/>
  <c r="BM4" i="33"/>
  <c r="BL4" i="33"/>
  <c r="BK4" i="33"/>
  <c r="BJ4" i="33"/>
  <c r="BI4" i="33"/>
  <c r="BH4" i="33"/>
  <c r="EG3" i="33"/>
  <c r="EF3" i="33"/>
  <c r="EE3" i="33"/>
  <c r="G10" i="33" s="1"/>
  <c r="ED3" i="33"/>
  <c r="EC3" i="33"/>
  <c r="EB3" i="33"/>
  <c r="EA3" i="33"/>
  <c r="DZ3" i="33"/>
  <c r="DY3" i="33"/>
  <c r="DX3" i="33"/>
  <c r="DW3" i="33"/>
  <c r="DV3" i="33"/>
  <c r="DU3" i="33"/>
  <c r="DT3" i="33"/>
  <c r="DS3" i="33"/>
  <c r="DR3" i="33"/>
  <c r="DQ3" i="33"/>
  <c r="DP3" i="33"/>
  <c r="DR1" i="33"/>
  <c r="D54" i="57"/>
  <c r="C54" i="57"/>
  <c r="YY48" i="57"/>
  <c r="YX48" i="57"/>
  <c r="YW48" i="57"/>
  <c r="YY47" i="57"/>
  <c r="YX47" i="57"/>
  <c r="YW47" i="57"/>
  <c r="YY46" i="57"/>
  <c r="YX46" i="57"/>
  <c r="YW46" i="57"/>
  <c r="YY45" i="57"/>
  <c r="YX45" i="57"/>
  <c r="YW45" i="57"/>
  <c r="YY44" i="57"/>
  <c r="YX44" i="57"/>
  <c r="YW44" i="57"/>
  <c r="YY43" i="57"/>
  <c r="YX43" i="57"/>
  <c r="YW43" i="57"/>
  <c r="J20" i="57"/>
  <c r="K20" i="57" s="1"/>
  <c r="L20" i="57" s="1"/>
  <c r="M20" i="57" s="1"/>
  <c r="N20" i="57" s="1"/>
  <c r="O20" i="57" s="1"/>
  <c r="P20" i="57" s="1"/>
  <c r="Q20" i="57" s="1"/>
  <c r="R20" i="57" s="1"/>
  <c r="S20" i="57" s="1"/>
  <c r="T20" i="57" s="1"/>
  <c r="U20" i="57" s="1"/>
  <c r="V20" i="57" s="1"/>
  <c r="W20" i="57" s="1"/>
  <c r="X20" i="57" s="1"/>
  <c r="Y20" i="57" s="1"/>
  <c r="Z20" i="57" s="1"/>
  <c r="AA20" i="57" s="1"/>
  <c r="AB20" i="57" s="1"/>
  <c r="AC20" i="57" s="1"/>
  <c r="AD20" i="57" s="1"/>
  <c r="AE20" i="57" s="1"/>
  <c r="AF20" i="57" s="1"/>
  <c r="AG20" i="57" s="1"/>
  <c r="E20" i="57"/>
  <c r="F20" i="57" s="1"/>
  <c r="G20" i="57" s="1"/>
  <c r="H20" i="57" s="1"/>
  <c r="I20" i="57" s="1"/>
  <c r="D20" i="57"/>
  <c r="F19" i="57"/>
  <c r="G19" i="57" s="1"/>
  <c r="H19" i="57" s="1"/>
  <c r="I19" i="57" s="1"/>
  <c r="J19" i="57" s="1"/>
  <c r="K19" i="57" s="1"/>
  <c r="L19" i="57" s="1"/>
  <c r="M19" i="57" s="1"/>
  <c r="N19" i="57" s="1"/>
  <c r="O19" i="57" s="1"/>
  <c r="P19" i="57" s="1"/>
  <c r="Q19" i="57" s="1"/>
  <c r="R19" i="57" s="1"/>
  <c r="S19" i="57" s="1"/>
  <c r="T19" i="57" s="1"/>
  <c r="U19" i="57" s="1"/>
  <c r="V19" i="57" s="1"/>
  <c r="W19" i="57" s="1"/>
  <c r="X19" i="57" s="1"/>
  <c r="Y19" i="57" s="1"/>
  <c r="Z19" i="57" s="1"/>
  <c r="AA19" i="57" s="1"/>
  <c r="AB19" i="57" s="1"/>
  <c r="AC19" i="57" s="1"/>
  <c r="AD19" i="57" s="1"/>
  <c r="AE19" i="57" s="1"/>
  <c r="AF19" i="57" s="1"/>
  <c r="AG19" i="57" s="1"/>
  <c r="D19" i="57"/>
  <c r="E19" i="57" s="1"/>
  <c r="J18" i="57"/>
  <c r="K18" i="57" s="1"/>
  <c r="L18" i="57" s="1"/>
  <c r="M18" i="57" s="1"/>
  <c r="N18" i="57" s="1"/>
  <c r="O18" i="57" s="1"/>
  <c r="P18" i="57" s="1"/>
  <c r="Q18" i="57" s="1"/>
  <c r="R18" i="57" s="1"/>
  <c r="S18" i="57" s="1"/>
  <c r="T18" i="57" s="1"/>
  <c r="U18" i="57" s="1"/>
  <c r="V18" i="57" s="1"/>
  <c r="W18" i="57" s="1"/>
  <c r="X18" i="57" s="1"/>
  <c r="Y18" i="57" s="1"/>
  <c r="Z18" i="57" s="1"/>
  <c r="AA18" i="57" s="1"/>
  <c r="AB18" i="57" s="1"/>
  <c r="AC18" i="57" s="1"/>
  <c r="AD18" i="57" s="1"/>
  <c r="AE18" i="57" s="1"/>
  <c r="AF18" i="57" s="1"/>
  <c r="AG18" i="57" s="1"/>
  <c r="E18" i="57"/>
  <c r="F18" i="57" s="1"/>
  <c r="G18" i="57" s="1"/>
  <c r="H18" i="57" s="1"/>
  <c r="I18" i="57" s="1"/>
  <c r="D18" i="57"/>
  <c r="C15" i="57"/>
  <c r="D15" i="57" s="1"/>
  <c r="E15" i="57" s="1"/>
  <c r="F15" i="57" s="1"/>
  <c r="G15" i="57" s="1"/>
  <c r="H15" i="57" s="1"/>
  <c r="I15" i="57" s="1"/>
  <c r="J15" i="57" s="1"/>
  <c r="K15" i="57" s="1"/>
  <c r="L15" i="57" s="1"/>
  <c r="M15" i="57" s="1"/>
  <c r="N15" i="57" s="1"/>
  <c r="O15" i="57" s="1"/>
  <c r="P15" i="57" s="1"/>
  <c r="Q15" i="57" s="1"/>
  <c r="R15" i="57" s="1"/>
  <c r="S15" i="57" s="1"/>
  <c r="T15" i="57" s="1"/>
  <c r="U15" i="57" s="1"/>
  <c r="V15" i="57" s="1"/>
  <c r="W15" i="57" s="1"/>
  <c r="X15" i="57" s="1"/>
  <c r="Y15" i="57" s="1"/>
  <c r="Z15" i="57" s="1"/>
  <c r="AA15" i="57" s="1"/>
  <c r="AB15" i="57" s="1"/>
  <c r="AC15" i="57" s="1"/>
  <c r="AD15" i="57" s="1"/>
  <c r="AE15" i="57" s="1"/>
  <c r="AF15" i="57" s="1"/>
  <c r="AG15" i="57" s="1"/>
  <c r="AK11" i="57"/>
  <c r="G8" i="57"/>
  <c r="DR1" i="57" s="1"/>
  <c r="G7" i="57"/>
  <c r="B12" i="57" s="1"/>
  <c r="DP5" i="57"/>
  <c r="EU4" i="57"/>
  <c r="ET4" i="57"/>
  <c r="ES4" i="57"/>
  <c r="ER4" i="57"/>
  <c r="EQ4" i="57"/>
  <c r="EP4" i="57"/>
  <c r="EO4" i="57"/>
  <c r="EN4" i="57"/>
  <c r="EM4" i="57"/>
  <c r="EL4" i="57"/>
  <c r="EK4" i="57"/>
  <c r="EJ4" i="57"/>
  <c r="G9" i="57" s="1"/>
  <c r="EI4" i="57"/>
  <c r="EH4" i="57"/>
  <c r="EG4" i="57"/>
  <c r="EF4" i="57"/>
  <c r="EE4" i="57"/>
  <c r="ED4" i="57"/>
  <c r="EC4" i="57"/>
  <c r="EB4" i="57"/>
  <c r="EA4" i="57"/>
  <c r="DZ4" i="57"/>
  <c r="DY4" i="57"/>
  <c r="DX4" i="57"/>
  <c r="DW4" i="57"/>
  <c r="DV4" i="57"/>
  <c r="DU4" i="57"/>
  <c r="DT4" i="57"/>
  <c r="DS4" i="57"/>
  <c r="DR4" i="57"/>
  <c r="DQ4" i="57"/>
  <c r="DP4" i="57"/>
  <c r="DO4" i="57"/>
  <c r="DN4" i="57"/>
  <c r="DM4" i="57"/>
  <c r="DL4" i="57"/>
  <c r="DK4" i="57"/>
  <c r="DJ4" i="57"/>
  <c r="DI4" i="57"/>
  <c r="DH4" i="57"/>
  <c r="DG4" i="57"/>
  <c r="DF4" i="57"/>
  <c r="DE4" i="57"/>
  <c r="DD4" i="57"/>
  <c r="DC4" i="57"/>
  <c r="DB4" i="57"/>
  <c r="DA4" i="57"/>
  <c r="CZ4" i="57"/>
  <c r="CY4" i="57"/>
  <c r="CX4" i="57"/>
  <c r="CW4" i="57"/>
  <c r="CV4" i="57"/>
  <c r="CU4" i="57"/>
  <c r="CT4" i="57"/>
  <c r="CS4" i="57"/>
  <c r="CR4" i="57"/>
  <c r="CQ4" i="57"/>
  <c r="CP4" i="57"/>
  <c r="CO4" i="57"/>
  <c r="CN4" i="57"/>
  <c r="CM4" i="57"/>
  <c r="CL4" i="57"/>
  <c r="CK4" i="57"/>
  <c r="CJ4" i="57"/>
  <c r="CI4" i="57"/>
  <c r="CH4" i="57"/>
  <c r="CG4" i="57"/>
  <c r="CF4" i="57"/>
  <c r="CE4" i="57"/>
  <c r="CD4" i="57"/>
  <c r="CC4" i="57"/>
  <c r="CB4" i="57"/>
  <c r="CA4" i="57"/>
  <c r="BZ4" i="57"/>
  <c r="BY4" i="57"/>
  <c r="BX4" i="57"/>
  <c r="BW4" i="57"/>
  <c r="BV4" i="57"/>
  <c r="BU4" i="57"/>
  <c r="BT4" i="57"/>
  <c r="BS4" i="57"/>
  <c r="BR4" i="57"/>
  <c r="BQ4" i="57"/>
  <c r="BP4" i="57"/>
  <c r="BO4" i="57"/>
  <c r="BN4" i="57"/>
  <c r="BM4" i="57"/>
  <c r="BL4" i="57"/>
  <c r="BK4" i="57"/>
  <c r="BJ4" i="57"/>
  <c r="BI4" i="57"/>
  <c r="BH4" i="57"/>
  <c r="EU3" i="57"/>
  <c r="ET3" i="57"/>
  <c r="ES3" i="57"/>
  <c r="ER3" i="57"/>
  <c r="EQ3" i="57"/>
  <c r="EP3" i="57"/>
  <c r="EO3" i="57"/>
  <c r="EN3" i="57"/>
  <c r="EM3" i="57"/>
  <c r="EL3" i="57"/>
  <c r="EK3" i="57"/>
  <c r="G10" i="57" s="1"/>
  <c r="EJ3" i="57"/>
  <c r="EI3" i="57"/>
  <c r="EH3" i="57"/>
  <c r="EG3" i="57"/>
  <c r="EF3" i="57"/>
  <c r="EE3" i="57"/>
  <c r="ED3" i="57"/>
  <c r="EC3" i="57"/>
  <c r="EB3" i="57"/>
  <c r="EA3" i="57"/>
  <c r="DZ3" i="57"/>
  <c r="DY3" i="57"/>
  <c r="DX3" i="57"/>
  <c r="DW3" i="57"/>
  <c r="DV3" i="57"/>
  <c r="DU3" i="57"/>
  <c r="DT3" i="57"/>
  <c r="DS3" i="57"/>
  <c r="DR3" i="57"/>
  <c r="DQ3" i="57"/>
  <c r="DP3" i="57"/>
  <c r="DP1" i="57"/>
  <c r="YY46" i="25"/>
  <c r="YX46" i="25"/>
  <c r="YW46" i="25"/>
  <c r="YY45" i="25"/>
  <c r="YX45" i="25"/>
  <c r="YW45" i="25"/>
  <c r="YY44" i="25"/>
  <c r="YX44" i="25"/>
  <c r="YW44" i="25"/>
  <c r="YY43" i="25"/>
  <c r="YX43" i="25"/>
  <c r="YW43" i="25"/>
  <c r="YY42" i="25"/>
  <c r="YX42" i="25"/>
  <c r="YW42" i="25"/>
  <c r="YY41" i="25"/>
  <c r="YX41" i="25"/>
  <c r="YW41" i="25"/>
  <c r="D13" i="25"/>
  <c r="E13" i="25" s="1"/>
  <c r="F13" i="25" s="1"/>
  <c r="G13" i="25" s="1"/>
  <c r="H13" i="25" s="1"/>
  <c r="I13" i="25" s="1"/>
  <c r="J13" i="25" s="1"/>
  <c r="K13" i="25" s="1"/>
  <c r="L13" i="25" s="1"/>
  <c r="M13" i="25" s="1"/>
  <c r="N13" i="25" s="1"/>
  <c r="O13" i="25" s="1"/>
  <c r="P13" i="25" s="1"/>
  <c r="Q13" i="25" s="1"/>
  <c r="R13" i="25" s="1"/>
  <c r="S13" i="25" s="1"/>
  <c r="T13" i="25" s="1"/>
  <c r="U13" i="25" s="1"/>
  <c r="V13" i="25" s="1"/>
  <c r="W13" i="25" s="1"/>
  <c r="X13" i="25" s="1"/>
  <c r="Y13" i="25" s="1"/>
  <c r="Z13" i="25" s="1"/>
  <c r="AA13" i="25" s="1"/>
  <c r="AB13" i="25" s="1"/>
  <c r="AC13" i="25" s="1"/>
  <c r="AD13" i="25" s="1"/>
  <c r="AE13" i="25" s="1"/>
  <c r="AF13" i="25" s="1"/>
  <c r="AG13" i="25" s="1"/>
  <c r="AK9" i="25"/>
  <c r="G7" i="25"/>
  <c r="B10" i="25" s="1"/>
  <c r="S6" i="25"/>
  <c r="DR1" i="25" s="1"/>
  <c r="DP5" i="25"/>
  <c r="EG4" i="25"/>
  <c r="EF4" i="25"/>
  <c r="EE4" i="25"/>
  <c r="ED4" i="25"/>
  <c r="EC4" i="25"/>
  <c r="EB4" i="25"/>
  <c r="EA4" i="25"/>
  <c r="DZ4" i="25"/>
  <c r="DY4" i="25"/>
  <c r="DX4" i="25"/>
  <c r="DW4" i="25"/>
  <c r="DV4" i="25"/>
  <c r="DU4" i="25"/>
  <c r="DT4" i="25"/>
  <c r="DS4" i="25"/>
  <c r="DR4" i="25"/>
  <c r="DQ4" i="25"/>
  <c r="DP4" i="25"/>
  <c r="DO4" i="25"/>
  <c r="DN4" i="25"/>
  <c r="DM4" i="25"/>
  <c r="DL4" i="25"/>
  <c r="DK4" i="25"/>
  <c r="DJ4" i="25"/>
  <c r="DI4" i="25"/>
  <c r="DH4" i="25"/>
  <c r="DG4" i="25"/>
  <c r="DF4" i="25"/>
  <c r="DE4" i="25"/>
  <c r="DD4" i="25"/>
  <c r="DC4" i="25"/>
  <c r="DB4" i="25"/>
  <c r="DA4" i="25"/>
  <c r="CZ4" i="25"/>
  <c r="CY4" i="25"/>
  <c r="CX4" i="25"/>
  <c r="CW4" i="25"/>
  <c r="CV4" i="25"/>
  <c r="CU4" i="25"/>
  <c r="CT4" i="25"/>
  <c r="CS4" i="25"/>
  <c r="CR4" i="25"/>
  <c r="CQ4" i="25"/>
  <c r="CP4" i="25"/>
  <c r="CO4" i="25"/>
  <c r="CN4" i="25"/>
  <c r="CM4" i="25"/>
  <c r="CL4" i="25"/>
  <c r="CK4" i="25"/>
  <c r="CJ4" i="25"/>
  <c r="CI4" i="25"/>
  <c r="CH4" i="25"/>
  <c r="CG4" i="25"/>
  <c r="CF4" i="25"/>
  <c r="CE4" i="25"/>
  <c r="CD4" i="25"/>
  <c r="CC4" i="25"/>
  <c r="CB4" i="25"/>
  <c r="CA4" i="25"/>
  <c r="BZ4" i="25"/>
  <c r="BY4" i="25"/>
  <c r="BX4" i="25"/>
  <c r="BW4" i="25"/>
  <c r="BV4" i="25"/>
  <c r="BU4" i="25"/>
  <c r="BT4" i="25"/>
  <c r="BS4" i="25"/>
  <c r="BR4" i="25"/>
  <c r="BQ4" i="25"/>
  <c r="BP4" i="25"/>
  <c r="BO4" i="25"/>
  <c r="BN4" i="25"/>
  <c r="BM4" i="25"/>
  <c r="BL4" i="25"/>
  <c r="BK4" i="25"/>
  <c r="BJ4" i="25"/>
  <c r="BI4" i="25"/>
  <c r="BH4" i="25"/>
  <c r="EG3" i="25"/>
  <c r="EF3" i="25"/>
  <c r="EE3" i="25"/>
  <c r="ED3" i="25"/>
  <c r="EC3" i="25"/>
  <c r="EB3" i="25"/>
  <c r="EA3" i="25"/>
  <c r="DZ3" i="25"/>
  <c r="DY3" i="25"/>
  <c r="DX3" i="25"/>
  <c r="DW3" i="25"/>
  <c r="DV3" i="25"/>
  <c r="DU3" i="25"/>
  <c r="DT3" i="25"/>
  <c r="DS3" i="25"/>
  <c r="DR3" i="25"/>
  <c r="DQ3" i="25"/>
  <c r="DP3" i="25"/>
  <c r="D54" i="56"/>
  <c r="C54" i="56"/>
  <c r="YY48" i="56"/>
  <c r="YX48" i="56"/>
  <c r="YW48" i="56"/>
  <c r="YY47" i="56"/>
  <c r="YX47" i="56"/>
  <c r="YW47" i="56"/>
  <c r="YY46" i="56"/>
  <c r="YX46" i="56"/>
  <c r="YW46" i="56"/>
  <c r="YY45" i="56"/>
  <c r="YX45" i="56"/>
  <c r="YW45" i="56"/>
  <c r="YY44" i="56"/>
  <c r="YX44" i="56"/>
  <c r="YW44" i="56"/>
  <c r="YY43" i="56"/>
  <c r="YX43" i="56"/>
  <c r="YW43" i="56"/>
  <c r="D20" i="56"/>
  <c r="E20" i="56" s="1"/>
  <c r="F20" i="56" s="1"/>
  <c r="G20" i="56" s="1"/>
  <c r="H20" i="56" s="1"/>
  <c r="I20" i="56" s="1"/>
  <c r="J20" i="56" s="1"/>
  <c r="K20" i="56" s="1"/>
  <c r="L20" i="56" s="1"/>
  <c r="M20" i="56" s="1"/>
  <c r="N20" i="56" s="1"/>
  <c r="O20" i="56" s="1"/>
  <c r="P20" i="56" s="1"/>
  <c r="Q20" i="56" s="1"/>
  <c r="R20" i="56" s="1"/>
  <c r="S20" i="56" s="1"/>
  <c r="T20" i="56" s="1"/>
  <c r="U20" i="56" s="1"/>
  <c r="V20" i="56" s="1"/>
  <c r="W20" i="56" s="1"/>
  <c r="X20" i="56" s="1"/>
  <c r="Y20" i="56" s="1"/>
  <c r="Z20" i="56" s="1"/>
  <c r="AA20" i="56" s="1"/>
  <c r="AB20" i="56" s="1"/>
  <c r="AC20" i="56" s="1"/>
  <c r="AD20" i="56" s="1"/>
  <c r="AE20" i="56" s="1"/>
  <c r="AF20" i="56" s="1"/>
  <c r="AG20" i="56" s="1"/>
  <c r="H19" i="56"/>
  <c r="I19" i="56" s="1"/>
  <c r="J19" i="56" s="1"/>
  <c r="K19" i="56" s="1"/>
  <c r="L19" i="56" s="1"/>
  <c r="M19" i="56" s="1"/>
  <c r="N19" i="56" s="1"/>
  <c r="O19" i="56" s="1"/>
  <c r="P19" i="56" s="1"/>
  <c r="Q19" i="56" s="1"/>
  <c r="R19" i="56" s="1"/>
  <c r="S19" i="56" s="1"/>
  <c r="T19" i="56" s="1"/>
  <c r="U19" i="56" s="1"/>
  <c r="V19" i="56" s="1"/>
  <c r="W19" i="56" s="1"/>
  <c r="X19" i="56" s="1"/>
  <c r="Y19" i="56" s="1"/>
  <c r="Z19" i="56" s="1"/>
  <c r="AA19" i="56" s="1"/>
  <c r="AB19" i="56" s="1"/>
  <c r="AC19" i="56" s="1"/>
  <c r="AD19" i="56" s="1"/>
  <c r="AE19" i="56" s="1"/>
  <c r="AF19" i="56" s="1"/>
  <c r="AG19" i="56" s="1"/>
  <c r="E19" i="56"/>
  <c r="F19" i="56" s="1"/>
  <c r="G19" i="56" s="1"/>
  <c r="D19" i="56"/>
  <c r="D18" i="56"/>
  <c r="E18" i="56" s="1"/>
  <c r="F18" i="56" s="1"/>
  <c r="G18" i="56" s="1"/>
  <c r="H18" i="56" s="1"/>
  <c r="I18" i="56" s="1"/>
  <c r="J18" i="56" s="1"/>
  <c r="K18" i="56" s="1"/>
  <c r="L18" i="56" s="1"/>
  <c r="M18" i="56" s="1"/>
  <c r="N18" i="56" s="1"/>
  <c r="O18" i="56" s="1"/>
  <c r="P18" i="56" s="1"/>
  <c r="Q18" i="56" s="1"/>
  <c r="R18" i="56" s="1"/>
  <c r="S18" i="56" s="1"/>
  <c r="T18" i="56" s="1"/>
  <c r="U18" i="56" s="1"/>
  <c r="V18" i="56" s="1"/>
  <c r="W18" i="56" s="1"/>
  <c r="X18" i="56" s="1"/>
  <c r="Y18" i="56" s="1"/>
  <c r="Z18" i="56" s="1"/>
  <c r="AA18" i="56" s="1"/>
  <c r="AB18" i="56" s="1"/>
  <c r="AC18" i="56" s="1"/>
  <c r="AD18" i="56" s="1"/>
  <c r="AE18" i="56" s="1"/>
  <c r="AF18" i="56" s="1"/>
  <c r="AG18" i="56" s="1"/>
  <c r="C15" i="56"/>
  <c r="D15" i="56" s="1"/>
  <c r="E15" i="56" s="1"/>
  <c r="F15" i="56" s="1"/>
  <c r="G15" i="56" s="1"/>
  <c r="H15" i="56" s="1"/>
  <c r="I15" i="56" s="1"/>
  <c r="J15" i="56" s="1"/>
  <c r="K15" i="56" s="1"/>
  <c r="L15" i="56" s="1"/>
  <c r="M15" i="56" s="1"/>
  <c r="N15" i="56" s="1"/>
  <c r="O15" i="56" s="1"/>
  <c r="P15" i="56" s="1"/>
  <c r="Q15" i="56" s="1"/>
  <c r="R15" i="56" s="1"/>
  <c r="S15" i="56" s="1"/>
  <c r="T15" i="56" s="1"/>
  <c r="U15" i="56" s="1"/>
  <c r="V15" i="56" s="1"/>
  <c r="W15" i="56" s="1"/>
  <c r="X15" i="56" s="1"/>
  <c r="Y15" i="56" s="1"/>
  <c r="Z15" i="56" s="1"/>
  <c r="AA15" i="56" s="1"/>
  <c r="AB15" i="56" s="1"/>
  <c r="AC15" i="56" s="1"/>
  <c r="AD15" i="56" s="1"/>
  <c r="AE15" i="56" s="1"/>
  <c r="AF15" i="56" s="1"/>
  <c r="AG15" i="56" s="1"/>
  <c r="B12" i="56"/>
  <c r="AK11" i="56"/>
  <c r="G8" i="56"/>
  <c r="G7" i="56"/>
  <c r="DP5" i="56"/>
  <c r="EV4" i="56"/>
  <c r="EU4" i="56"/>
  <c r="ET4" i="56"/>
  <c r="ES4" i="56"/>
  <c r="ER4" i="56"/>
  <c r="EQ4" i="56"/>
  <c r="EP4" i="56"/>
  <c r="EO4" i="56"/>
  <c r="EN4" i="56"/>
  <c r="EM4" i="56"/>
  <c r="EL4" i="56"/>
  <c r="EK4" i="56"/>
  <c r="EJ4" i="56"/>
  <c r="G9" i="56" s="1"/>
  <c r="EI4" i="56"/>
  <c r="EH4" i="56"/>
  <c r="EG4" i="56"/>
  <c r="EF4" i="56"/>
  <c r="EE4" i="56"/>
  <c r="S7" i="56" s="1"/>
  <c r="ED4" i="56"/>
  <c r="EC4" i="56"/>
  <c r="EB4" i="56"/>
  <c r="EA4" i="56"/>
  <c r="DZ4" i="56"/>
  <c r="DY4" i="56"/>
  <c r="DX4" i="56"/>
  <c r="DW4" i="56"/>
  <c r="DV4" i="56"/>
  <c r="DU4" i="56"/>
  <c r="DT4" i="56"/>
  <c r="DS4" i="56"/>
  <c r="DR4" i="56"/>
  <c r="DQ4" i="56"/>
  <c r="DP4" i="56"/>
  <c r="DO4" i="56"/>
  <c r="DN4" i="56"/>
  <c r="DM4" i="56"/>
  <c r="DL4" i="56"/>
  <c r="DK4" i="56"/>
  <c r="DJ4" i="56"/>
  <c r="DI4" i="56"/>
  <c r="DH4" i="56"/>
  <c r="DG4" i="56"/>
  <c r="DF4" i="56"/>
  <c r="DE4" i="56"/>
  <c r="DD4" i="56"/>
  <c r="DC4" i="56"/>
  <c r="DB4" i="56"/>
  <c r="DA4" i="56"/>
  <c r="CZ4" i="56"/>
  <c r="CY4" i="56"/>
  <c r="CX4" i="56"/>
  <c r="CW4" i="56"/>
  <c r="CV4" i="56"/>
  <c r="CU4" i="56"/>
  <c r="CT4" i="56"/>
  <c r="CS4" i="56"/>
  <c r="CR4" i="56"/>
  <c r="CQ4" i="56"/>
  <c r="CP4" i="56"/>
  <c r="CO4" i="56"/>
  <c r="CN4" i="56"/>
  <c r="CM4" i="56"/>
  <c r="CL4" i="56"/>
  <c r="CK4" i="56"/>
  <c r="CJ4" i="56"/>
  <c r="CI4" i="56"/>
  <c r="CH4" i="56"/>
  <c r="CG4" i="56"/>
  <c r="CF4" i="56"/>
  <c r="CE4" i="56"/>
  <c r="CD4" i="56"/>
  <c r="CC4" i="56"/>
  <c r="CB4" i="56"/>
  <c r="CA4" i="56"/>
  <c r="BZ4" i="56"/>
  <c r="BY4" i="56"/>
  <c r="BX4" i="56"/>
  <c r="BW4" i="56"/>
  <c r="BV4" i="56"/>
  <c r="BU4" i="56"/>
  <c r="BT4" i="56"/>
  <c r="BS4" i="56"/>
  <c r="BR4" i="56"/>
  <c r="BQ4" i="56"/>
  <c r="BP4" i="56"/>
  <c r="BO4" i="56"/>
  <c r="BN4" i="56"/>
  <c r="BM4" i="56"/>
  <c r="BL4" i="56"/>
  <c r="BK4" i="56"/>
  <c r="BJ4" i="56"/>
  <c r="BI4" i="56"/>
  <c r="BH4" i="56"/>
  <c r="EV3" i="56"/>
  <c r="EU3" i="56"/>
  <c r="ET3" i="56"/>
  <c r="ES3" i="56"/>
  <c r="ER3" i="56"/>
  <c r="EQ3" i="56"/>
  <c r="EP3" i="56"/>
  <c r="EO3" i="56"/>
  <c r="EN3" i="56"/>
  <c r="EM3" i="56"/>
  <c r="EL3" i="56"/>
  <c r="EK3" i="56"/>
  <c r="G10" i="56" s="1"/>
  <c r="EJ3" i="56"/>
  <c r="EI3" i="56"/>
  <c r="EH3" i="56"/>
  <c r="EG3" i="56"/>
  <c r="EF3" i="56"/>
  <c r="EE3" i="56"/>
  <c r="ED3" i="56"/>
  <c r="EC3" i="56"/>
  <c r="EB3" i="56"/>
  <c r="AB3" i="56"/>
  <c r="DR1" i="56"/>
  <c r="DP1" i="56"/>
  <c r="G52" i="26"/>
  <c r="F52" i="26"/>
  <c r="E52" i="26"/>
  <c r="D52" i="26"/>
  <c r="C52" i="26"/>
  <c r="YY46" i="26"/>
  <c r="YX46" i="26"/>
  <c r="YW46" i="26"/>
  <c r="YY45" i="26"/>
  <c r="YX45" i="26"/>
  <c r="YW45" i="26"/>
  <c r="YY44" i="26"/>
  <c r="YX44" i="26"/>
  <c r="YW44" i="26"/>
  <c r="YY43" i="26"/>
  <c r="YX43" i="26"/>
  <c r="YW43" i="26"/>
  <c r="YY42" i="26"/>
  <c r="YX42" i="26"/>
  <c r="YW42" i="26"/>
  <c r="YY41" i="26"/>
  <c r="YX41" i="26"/>
  <c r="YW41" i="26"/>
  <c r="D13" i="26"/>
  <c r="E13" i="26" s="1"/>
  <c r="F13" i="26" s="1"/>
  <c r="G13" i="26" s="1"/>
  <c r="H13" i="26" s="1"/>
  <c r="I13" i="26" s="1"/>
  <c r="J13" i="26" s="1"/>
  <c r="K13" i="26" s="1"/>
  <c r="L13" i="26" s="1"/>
  <c r="M13" i="26" s="1"/>
  <c r="N13" i="26" s="1"/>
  <c r="O13" i="26" s="1"/>
  <c r="P13" i="26" s="1"/>
  <c r="Q13" i="26" s="1"/>
  <c r="R13" i="26" s="1"/>
  <c r="S13" i="26" s="1"/>
  <c r="T13" i="26" s="1"/>
  <c r="U13" i="26" s="1"/>
  <c r="V13" i="26" s="1"/>
  <c r="W13" i="26" s="1"/>
  <c r="X13" i="26" s="1"/>
  <c r="Y13" i="26" s="1"/>
  <c r="Z13" i="26" s="1"/>
  <c r="AA13" i="26" s="1"/>
  <c r="AB13" i="26" s="1"/>
  <c r="AC13" i="26" s="1"/>
  <c r="AD13" i="26" s="1"/>
  <c r="AE13" i="26" s="1"/>
  <c r="AF13" i="26" s="1"/>
  <c r="AG13" i="26" s="1"/>
  <c r="AK9" i="26"/>
  <c r="G7" i="26"/>
  <c r="B10" i="26" s="1"/>
  <c r="S6" i="26"/>
  <c r="DR1" i="26" s="1"/>
  <c r="DP5" i="26"/>
  <c r="EG4" i="26"/>
  <c r="EF4" i="26"/>
  <c r="EE4" i="26"/>
  <c r="ED4" i="26"/>
  <c r="G9" i="26" s="1"/>
  <c r="EC4" i="26"/>
  <c r="EB4" i="26"/>
  <c r="EA4" i="26"/>
  <c r="DZ4" i="26"/>
  <c r="DY4" i="26"/>
  <c r="DX4" i="26"/>
  <c r="DW4" i="26"/>
  <c r="DV4" i="26"/>
  <c r="DU4" i="26"/>
  <c r="DT4" i="26"/>
  <c r="DS4" i="26"/>
  <c r="DR4" i="26"/>
  <c r="DQ4" i="26"/>
  <c r="DP4" i="26"/>
  <c r="DO4" i="26"/>
  <c r="DN4" i="26"/>
  <c r="DM4" i="26"/>
  <c r="DL4" i="26"/>
  <c r="DK4" i="26"/>
  <c r="DJ4" i="26"/>
  <c r="DI4" i="26"/>
  <c r="DH4" i="26"/>
  <c r="DG4" i="26"/>
  <c r="DF4" i="26"/>
  <c r="DE4" i="26"/>
  <c r="DD4" i="26"/>
  <c r="DC4" i="26"/>
  <c r="DB4" i="26"/>
  <c r="DA4" i="26"/>
  <c r="CZ4" i="26"/>
  <c r="CY4" i="26"/>
  <c r="CX4" i="26"/>
  <c r="CW4" i="26"/>
  <c r="CV4" i="26"/>
  <c r="CU4" i="26"/>
  <c r="CT4" i="26"/>
  <c r="CS4" i="26"/>
  <c r="CR4" i="26"/>
  <c r="CQ4" i="26"/>
  <c r="CP4" i="26"/>
  <c r="CO4" i="26"/>
  <c r="CN4" i="26"/>
  <c r="CM4" i="26"/>
  <c r="CL4" i="26"/>
  <c r="CK4" i="26"/>
  <c r="CJ4" i="26"/>
  <c r="CI4" i="26"/>
  <c r="CH4" i="26"/>
  <c r="CG4" i="26"/>
  <c r="CF4" i="26"/>
  <c r="CE4" i="26"/>
  <c r="CD4" i="26"/>
  <c r="CC4" i="26"/>
  <c r="CB4" i="26"/>
  <c r="CA4" i="26"/>
  <c r="BZ4" i="26"/>
  <c r="BY4" i="26"/>
  <c r="BX4" i="26"/>
  <c r="BW4" i="26"/>
  <c r="BV4" i="26"/>
  <c r="BU4" i="26"/>
  <c r="BT4" i="26"/>
  <c r="BS4" i="26"/>
  <c r="BR4" i="26"/>
  <c r="BQ4" i="26"/>
  <c r="BP4" i="26"/>
  <c r="BO4" i="26"/>
  <c r="BN4" i="26"/>
  <c r="BM4" i="26"/>
  <c r="BL4" i="26"/>
  <c r="BK4" i="26"/>
  <c r="BJ4" i="26"/>
  <c r="BI4" i="26"/>
  <c r="BH4" i="26"/>
  <c r="EG3" i="26"/>
  <c r="EF3" i="26"/>
  <c r="EE3" i="26"/>
  <c r="G10" i="26" s="1"/>
  <c r="ED3" i="26"/>
  <c r="EC3" i="26"/>
  <c r="EB3" i="26"/>
  <c r="EA3" i="26"/>
  <c r="DZ3" i="26"/>
  <c r="DY3" i="26"/>
  <c r="DX3" i="26"/>
  <c r="DW3" i="26"/>
  <c r="DV3" i="26"/>
  <c r="DU3" i="26"/>
  <c r="DT3" i="26"/>
  <c r="DS3" i="26"/>
  <c r="DR3" i="26"/>
  <c r="DQ3" i="26"/>
  <c r="DP3" i="26"/>
  <c r="D54" i="55"/>
  <c r="C54" i="55"/>
  <c r="ZC48" i="55"/>
  <c r="ZB48" i="55"/>
  <c r="ZA48" i="55"/>
  <c r="ZC47" i="55"/>
  <c r="ZB47" i="55"/>
  <c r="ZA47" i="55"/>
  <c r="ZC46" i="55"/>
  <c r="ZB46" i="55"/>
  <c r="ZA46" i="55"/>
  <c r="ZC45" i="55"/>
  <c r="ZB45" i="55"/>
  <c r="ZA45" i="55"/>
  <c r="ZC44" i="55"/>
  <c r="ZB44" i="55"/>
  <c r="ZA44" i="55"/>
  <c r="ZC43" i="55"/>
  <c r="ZB43" i="55"/>
  <c r="ZA43" i="55"/>
  <c r="Y20" i="55"/>
  <c r="Z20" i="55" s="1"/>
  <c r="AA20" i="55" s="1"/>
  <c r="AB20" i="55" s="1"/>
  <c r="AC20" i="55" s="1"/>
  <c r="AD20" i="55" s="1"/>
  <c r="AE20" i="55" s="1"/>
  <c r="AH20" i="55" s="1"/>
  <c r="AK20" i="55" s="1"/>
  <c r="K20" i="55"/>
  <c r="L20" i="55" s="1"/>
  <c r="M20" i="55" s="1"/>
  <c r="N20" i="55" s="1"/>
  <c r="O20" i="55" s="1"/>
  <c r="P20" i="55" s="1"/>
  <c r="Q20" i="55" s="1"/>
  <c r="R20" i="55" s="1"/>
  <c r="S20" i="55" s="1"/>
  <c r="T20" i="55" s="1"/>
  <c r="U20" i="55" s="1"/>
  <c r="V20" i="55" s="1"/>
  <c r="W20" i="55" s="1"/>
  <c r="X20" i="55" s="1"/>
  <c r="E20" i="55"/>
  <c r="F20" i="55" s="1"/>
  <c r="G20" i="55" s="1"/>
  <c r="H20" i="55" s="1"/>
  <c r="I20" i="55" s="1"/>
  <c r="J20" i="55" s="1"/>
  <c r="D20" i="55"/>
  <c r="D19" i="55"/>
  <c r="E19" i="55" s="1"/>
  <c r="F19" i="55" s="1"/>
  <c r="G19" i="55" s="1"/>
  <c r="H19" i="55" s="1"/>
  <c r="I19" i="55" s="1"/>
  <c r="J19" i="55" s="1"/>
  <c r="K19" i="55" s="1"/>
  <c r="L19" i="55" s="1"/>
  <c r="M19" i="55" s="1"/>
  <c r="N19" i="55" s="1"/>
  <c r="O19" i="55" s="1"/>
  <c r="P19" i="55" s="1"/>
  <c r="Q19" i="55" s="1"/>
  <c r="R19" i="55" s="1"/>
  <c r="S19" i="55" s="1"/>
  <c r="T19" i="55" s="1"/>
  <c r="U19" i="55" s="1"/>
  <c r="V19" i="55" s="1"/>
  <c r="W19" i="55" s="1"/>
  <c r="X19" i="55" s="1"/>
  <c r="Y19" i="55" s="1"/>
  <c r="Z19" i="55" s="1"/>
  <c r="AA19" i="55" s="1"/>
  <c r="AB19" i="55" s="1"/>
  <c r="AC19" i="55" s="1"/>
  <c r="AD19" i="55" s="1"/>
  <c r="AE19" i="55" s="1"/>
  <c r="AH19" i="55" s="1"/>
  <c r="AK19" i="55" s="1"/>
  <c r="V18" i="55"/>
  <c r="W18" i="55" s="1"/>
  <c r="X18" i="55" s="1"/>
  <c r="Y18" i="55" s="1"/>
  <c r="Z18" i="55" s="1"/>
  <c r="AA18" i="55" s="1"/>
  <c r="AB18" i="55" s="1"/>
  <c r="AC18" i="55" s="1"/>
  <c r="AD18" i="55" s="1"/>
  <c r="AE18" i="55" s="1"/>
  <c r="AH18" i="55" s="1"/>
  <c r="AK18" i="55" s="1"/>
  <c r="J18" i="55"/>
  <c r="K18" i="55" s="1"/>
  <c r="L18" i="55" s="1"/>
  <c r="M18" i="55" s="1"/>
  <c r="N18" i="55" s="1"/>
  <c r="O18" i="55" s="1"/>
  <c r="P18" i="55" s="1"/>
  <c r="Q18" i="55" s="1"/>
  <c r="R18" i="55" s="1"/>
  <c r="S18" i="55" s="1"/>
  <c r="T18" i="55" s="1"/>
  <c r="U18" i="55" s="1"/>
  <c r="E18" i="55"/>
  <c r="F18" i="55" s="1"/>
  <c r="G18" i="55" s="1"/>
  <c r="H18" i="55" s="1"/>
  <c r="I18" i="55" s="1"/>
  <c r="D18" i="55"/>
  <c r="AK15" i="55"/>
  <c r="AI15" i="55"/>
  <c r="AG15" i="55"/>
  <c r="AE15" i="55"/>
  <c r="AB15" i="55"/>
  <c r="Y15" i="55"/>
  <c r="V15" i="55"/>
  <c r="S15" i="55"/>
  <c r="P15" i="55"/>
  <c r="M15" i="55"/>
  <c r="J15" i="55"/>
  <c r="G15" i="55"/>
  <c r="D15" i="55"/>
  <c r="B12" i="55"/>
  <c r="AO11" i="55"/>
  <c r="G8" i="55"/>
  <c r="DV1" i="55" s="1"/>
  <c r="G7" i="55"/>
  <c r="DT5" i="55"/>
  <c r="EX4" i="55"/>
  <c r="EW4" i="55"/>
  <c r="EV4" i="55"/>
  <c r="EU4" i="55"/>
  <c r="ET4" i="55"/>
  <c r="ES4" i="55"/>
  <c r="ER4" i="55"/>
  <c r="EQ4" i="55"/>
  <c r="EP4" i="55"/>
  <c r="EO4" i="55"/>
  <c r="EN4" i="55"/>
  <c r="EM4" i="55"/>
  <c r="G9" i="55" s="1"/>
  <c r="EL4" i="55"/>
  <c r="EK4" i="55"/>
  <c r="EJ4" i="55"/>
  <c r="EE4" i="55"/>
  <c r="ED4" i="55"/>
  <c r="EC4" i="55"/>
  <c r="EB4" i="55"/>
  <c r="EA4" i="55"/>
  <c r="DZ4" i="55"/>
  <c r="DY4" i="55"/>
  <c r="DX4" i="55"/>
  <c r="DW4" i="55"/>
  <c r="DV4" i="55"/>
  <c r="DU4" i="55"/>
  <c r="DT4" i="55"/>
  <c r="DS4" i="55"/>
  <c r="DR4" i="55"/>
  <c r="DQ4" i="55"/>
  <c r="DP4" i="55"/>
  <c r="DO4" i="55"/>
  <c r="DN4" i="55"/>
  <c r="DM4" i="55"/>
  <c r="DL4" i="55"/>
  <c r="DK4" i="55"/>
  <c r="DJ4" i="55"/>
  <c r="DI4" i="55"/>
  <c r="DH4" i="55"/>
  <c r="DG4" i="55"/>
  <c r="DF4" i="55"/>
  <c r="DE4" i="55"/>
  <c r="DD4" i="55"/>
  <c r="DC4" i="55"/>
  <c r="DB4" i="55"/>
  <c r="DA4" i="55"/>
  <c r="CZ4" i="55"/>
  <c r="CY4" i="55"/>
  <c r="CX4" i="55"/>
  <c r="CW4" i="55"/>
  <c r="CV4" i="55"/>
  <c r="CU4" i="55"/>
  <c r="CT4" i="55"/>
  <c r="CS4" i="55"/>
  <c r="CR4" i="55"/>
  <c r="CQ4" i="55"/>
  <c r="CP4" i="55"/>
  <c r="CO4" i="55"/>
  <c r="CN4" i="55"/>
  <c r="CM4" i="55"/>
  <c r="CL4" i="55"/>
  <c r="CK4" i="55"/>
  <c r="CJ4" i="55"/>
  <c r="CI4" i="55"/>
  <c r="CH4" i="55"/>
  <c r="CG4" i="55"/>
  <c r="CF4" i="55"/>
  <c r="CE4" i="55"/>
  <c r="CD4" i="55"/>
  <c r="CC4" i="55"/>
  <c r="CB4" i="55"/>
  <c r="CA4" i="55"/>
  <c r="BZ4" i="55"/>
  <c r="BY4" i="55"/>
  <c r="BX4" i="55"/>
  <c r="BW4" i="55"/>
  <c r="BV4" i="55"/>
  <c r="BU4" i="55"/>
  <c r="BT4" i="55"/>
  <c r="BS4" i="55"/>
  <c r="BR4" i="55"/>
  <c r="BQ4" i="55"/>
  <c r="BP4" i="55"/>
  <c r="BO4" i="55"/>
  <c r="BN4" i="55"/>
  <c r="BM4" i="55"/>
  <c r="BL4" i="55"/>
  <c r="EX3" i="55"/>
  <c r="EW3" i="55"/>
  <c r="EV3" i="55"/>
  <c r="EU3" i="55"/>
  <c r="ET3" i="55"/>
  <c r="ES3" i="55"/>
  <c r="ER3" i="55"/>
  <c r="EQ3" i="55"/>
  <c r="EP3" i="55"/>
  <c r="EO3" i="55"/>
  <c r="EN3" i="55"/>
  <c r="G10" i="55" s="1"/>
  <c r="EM3" i="55"/>
  <c r="EL3" i="55"/>
  <c r="EK3" i="55"/>
  <c r="EJ3" i="55"/>
  <c r="EI3" i="55"/>
  <c r="EH3" i="55"/>
  <c r="EG3" i="55"/>
  <c r="EF3" i="55"/>
  <c r="EE3" i="55"/>
  <c r="ED3" i="55"/>
  <c r="EC3" i="55"/>
  <c r="EB3" i="55"/>
  <c r="EA3" i="55"/>
  <c r="DZ3" i="55"/>
  <c r="DY3" i="55"/>
  <c r="DX3" i="55"/>
  <c r="DW3" i="55"/>
  <c r="DV3" i="55"/>
  <c r="DU3" i="55"/>
  <c r="DT3" i="55"/>
  <c r="DT1" i="55"/>
  <c r="D54" i="52"/>
  <c r="C54" i="52"/>
  <c r="YY48" i="52"/>
  <c r="YX48" i="52"/>
  <c r="YW48" i="52"/>
  <c r="YY47" i="52"/>
  <c r="YX47" i="52"/>
  <c r="YW47" i="52"/>
  <c r="YY46" i="52"/>
  <c r="YX46" i="52"/>
  <c r="YW46" i="52"/>
  <c r="YY45" i="52"/>
  <c r="YX45" i="52"/>
  <c r="YW45" i="52"/>
  <c r="YY44" i="52"/>
  <c r="YX44" i="52"/>
  <c r="YW44" i="52"/>
  <c r="YY43" i="52"/>
  <c r="YX43" i="52"/>
  <c r="YW43" i="52"/>
  <c r="D15" i="52"/>
  <c r="E15" i="52" s="1"/>
  <c r="F15" i="52" s="1"/>
  <c r="G15" i="52" s="1"/>
  <c r="H15" i="52" s="1"/>
  <c r="I15" i="52" s="1"/>
  <c r="J15" i="52" s="1"/>
  <c r="K15" i="52" s="1"/>
  <c r="L15" i="52" s="1"/>
  <c r="M15" i="52" s="1"/>
  <c r="N15" i="52" s="1"/>
  <c r="O15" i="52" s="1"/>
  <c r="P15" i="52" s="1"/>
  <c r="Q15" i="52" s="1"/>
  <c r="R15" i="52" s="1"/>
  <c r="S15" i="52" s="1"/>
  <c r="T15" i="52" s="1"/>
  <c r="U15" i="52" s="1"/>
  <c r="V15" i="52" s="1"/>
  <c r="W15" i="52" s="1"/>
  <c r="X15" i="52" s="1"/>
  <c r="Y15" i="52" s="1"/>
  <c r="Z15" i="52" s="1"/>
  <c r="AA15" i="52" s="1"/>
  <c r="AB15" i="52" s="1"/>
  <c r="AC15" i="52" s="1"/>
  <c r="AD15" i="52" s="1"/>
  <c r="AE15" i="52" s="1"/>
  <c r="AF15" i="52" s="1"/>
  <c r="AG15" i="52" s="1"/>
  <c r="B12" i="52"/>
  <c r="AK11" i="52"/>
  <c r="G8" i="52"/>
  <c r="DR1" i="52" s="1"/>
  <c r="G7" i="52"/>
  <c r="DP1" i="52" s="1"/>
  <c r="DP5" i="52"/>
  <c r="EG4" i="52"/>
  <c r="EF4" i="52"/>
  <c r="EE4" i="52"/>
  <c r="ED4" i="52"/>
  <c r="EC4" i="52"/>
  <c r="EB4" i="52"/>
  <c r="EA4" i="52"/>
  <c r="DZ4" i="52"/>
  <c r="DY4" i="52"/>
  <c r="DX4" i="52"/>
  <c r="DW4" i="52"/>
  <c r="DV4" i="52"/>
  <c r="DU4" i="52"/>
  <c r="DT4" i="52"/>
  <c r="DS4" i="52"/>
  <c r="DR4" i="52"/>
  <c r="DQ4" i="52"/>
  <c r="DP4" i="52"/>
  <c r="DO4" i="52"/>
  <c r="DN4" i="52"/>
  <c r="DM4" i="52"/>
  <c r="DL4" i="52"/>
  <c r="DK4" i="52"/>
  <c r="DJ4" i="52"/>
  <c r="DI4" i="52"/>
  <c r="DH4" i="52"/>
  <c r="DG4" i="52"/>
  <c r="DF4" i="52"/>
  <c r="DE4" i="52"/>
  <c r="DD4" i="52"/>
  <c r="DC4" i="52"/>
  <c r="DB4" i="52"/>
  <c r="DA4" i="52"/>
  <c r="CZ4" i="52"/>
  <c r="CY4" i="52"/>
  <c r="CX4" i="52"/>
  <c r="CW4" i="52"/>
  <c r="CV4" i="52"/>
  <c r="CU4" i="52"/>
  <c r="CT4" i="52"/>
  <c r="CS4" i="52"/>
  <c r="CR4" i="52"/>
  <c r="CQ4" i="52"/>
  <c r="CP4" i="52"/>
  <c r="CO4" i="52"/>
  <c r="CN4" i="52"/>
  <c r="CM4" i="52"/>
  <c r="CL4" i="52"/>
  <c r="CK4" i="52"/>
  <c r="CJ4" i="52"/>
  <c r="CI4" i="52"/>
  <c r="CH4" i="52"/>
  <c r="CG4" i="52"/>
  <c r="CF4" i="52"/>
  <c r="CE4" i="52"/>
  <c r="CD4" i="52"/>
  <c r="CC4" i="52"/>
  <c r="CB4" i="52"/>
  <c r="CA4" i="52"/>
  <c r="BZ4" i="52"/>
  <c r="BY4" i="52"/>
  <c r="BX4" i="52"/>
  <c r="BW4" i="52"/>
  <c r="BV4" i="52"/>
  <c r="BU4" i="52"/>
  <c r="BT4" i="52"/>
  <c r="BS4" i="52"/>
  <c r="BR4" i="52"/>
  <c r="BQ4" i="52"/>
  <c r="BP4" i="52"/>
  <c r="BO4" i="52"/>
  <c r="BN4" i="52"/>
  <c r="BM4" i="52"/>
  <c r="BL4" i="52"/>
  <c r="BK4" i="52"/>
  <c r="BJ4" i="52"/>
  <c r="BI4" i="52"/>
  <c r="BH4" i="52"/>
  <c r="EG3" i="52"/>
  <c r="EF3" i="52"/>
  <c r="EE3" i="52"/>
  <c r="ED3" i="52"/>
  <c r="EC3" i="52"/>
  <c r="EB3" i="52"/>
  <c r="EA3" i="52"/>
  <c r="DZ3" i="52"/>
  <c r="DY3" i="52"/>
  <c r="DX3" i="52"/>
  <c r="DW3" i="52"/>
  <c r="DV3" i="52"/>
  <c r="DU3" i="52"/>
  <c r="DT3" i="52"/>
  <c r="DS3" i="52"/>
  <c r="DR3" i="52"/>
  <c r="DQ3" i="52"/>
  <c r="DP3" i="52"/>
  <c r="G52" i="30"/>
  <c r="F52" i="30"/>
  <c r="E52" i="30"/>
  <c r="D52" i="30"/>
  <c r="C52" i="30"/>
  <c r="YY46" i="30"/>
  <c r="YX46" i="30"/>
  <c r="YW46" i="30"/>
  <c r="YY45" i="30"/>
  <c r="YX45" i="30"/>
  <c r="YW45" i="30"/>
  <c r="YY44" i="30"/>
  <c r="YX44" i="30"/>
  <c r="YW44" i="30"/>
  <c r="YY43" i="30"/>
  <c r="YX43" i="30"/>
  <c r="YW43" i="30"/>
  <c r="YY42" i="30"/>
  <c r="YX42" i="30"/>
  <c r="YW42" i="30"/>
  <c r="YY41" i="30"/>
  <c r="YX41" i="30"/>
  <c r="YW41" i="30"/>
  <c r="D13" i="30"/>
  <c r="E13" i="30" s="1"/>
  <c r="F13" i="30" s="1"/>
  <c r="G13" i="30" s="1"/>
  <c r="H13" i="30" s="1"/>
  <c r="I13" i="30" s="1"/>
  <c r="J13" i="30" s="1"/>
  <c r="K13" i="30" s="1"/>
  <c r="L13" i="30" s="1"/>
  <c r="M13" i="30" s="1"/>
  <c r="N13" i="30" s="1"/>
  <c r="O13" i="30" s="1"/>
  <c r="P13" i="30" s="1"/>
  <c r="Q13" i="30" s="1"/>
  <c r="R13" i="30" s="1"/>
  <c r="S13" i="30" s="1"/>
  <c r="T13" i="30" s="1"/>
  <c r="U13" i="30" s="1"/>
  <c r="V13" i="30" s="1"/>
  <c r="W13" i="30" s="1"/>
  <c r="X13" i="30" s="1"/>
  <c r="Y13" i="30" s="1"/>
  <c r="Z13" i="30" s="1"/>
  <c r="AA13" i="30" s="1"/>
  <c r="AB13" i="30" s="1"/>
  <c r="AC13" i="30" s="1"/>
  <c r="AD13" i="30" s="1"/>
  <c r="AE13" i="30" s="1"/>
  <c r="AF13" i="30" s="1"/>
  <c r="AG13" i="30" s="1"/>
  <c r="AK9" i="30"/>
  <c r="G9" i="30"/>
  <c r="G7" i="30"/>
  <c r="B10" i="30" s="1"/>
  <c r="S6" i="30"/>
  <c r="DP5" i="30"/>
  <c r="EG4" i="30"/>
  <c r="EF4" i="30"/>
  <c r="EE4" i="30"/>
  <c r="ED4" i="30"/>
  <c r="EC4" i="30"/>
  <c r="EB4" i="30"/>
  <c r="EA4" i="30"/>
  <c r="DZ4" i="30"/>
  <c r="DY4" i="30"/>
  <c r="DX4" i="30"/>
  <c r="DW4" i="30"/>
  <c r="DV4" i="30"/>
  <c r="DU4" i="30"/>
  <c r="DT4" i="30"/>
  <c r="DS4" i="30"/>
  <c r="DR4" i="30"/>
  <c r="DQ4" i="30"/>
  <c r="DP4" i="30"/>
  <c r="DO4" i="30"/>
  <c r="DN4" i="30"/>
  <c r="DM4" i="30"/>
  <c r="DL4" i="30"/>
  <c r="DK4" i="30"/>
  <c r="DJ4" i="30"/>
  <c r="DI4" i="30"/>
  <c r="DH4" i="30"/>
  <c r="DG4" i="30"/>
  <c r="DF4" i="30"/>
  <c r="DE4" i="30"/>
  <c r="DD4" i="30"/>
  <c r="DC4" i="30"/>
  <c r="DB4" i="30"/>
  <c r="DA4" i="30"/>
  <c r="CZ4" i="30"/>
  <c r="CY4" i="30"/>
  <c r="CX4" i="30"/>
  <c r="CW4" i="30"/>
  <c r="CV4" i="30"/>
  <c r="CU4" i="30"/>
  <c r="CT4" i="30"/>
  <c r="CS4" i="30"/>
  <c r="CR4" i="30"/>
  <c r="CQ4" i="30"/>
  <c r="CP4" i="30"/>
  <c r="CO4" i="30"/>
  <c r="CN4" i="30"/>
  <c r="CM4" i="30"/>
  <c r="CL4" i="30"/>
  <c r="CK4" i="30"/>
  <c r="CJ4" i="30"/>
  <c r="CI4" i="30"/>
  <c r="CH4" i="30"/>
  <c r="CG4" i="30"/>
  <c r="CF4" i="30"/>
  <c r="CE4" i="30"/>
  <c r="CD4" i="30"/>
  <c r="CC4" i="30"/>
  <c r="CB4" i="30"/>
  <c r="CA4" i="30"/>
  <c r="BZ4" i="30"/>
  <c r="BY4" i="30"/>
  <c r="BX4" i="30"/>
  <c r="BW4" i="30"/>
  <c r="BV4" i="30"/>
  <c r="BU4" i="30"/>
  <c r="BT4" i="30"/>
  <c r="BS4" i="30"/>
  <c r="BR4" i="30"/>
  <c r="BQ4" i="30"/>
  <c r="BP4" i="30"/>
  <c r="BO4" i="30"/>
  <c r="BN4" i="30"/>
  <c r="BM4" i="30"/>
  <c r="BL4" i="30"/>
  <c r="BK4" i="30"/>
  <c r="BJ4" i="30"/>
  <c r="BI4" i="30"/>
  <c r="BH4" i="30"/>
  <c r="EG3" i="30"/>
  <c r="EF3" i="30"/>
  <c r="EE3" i="30"/>
  <c r="G10" i="30" s="1"/>
  <c r="ED3" i="30"/>
  <c r="EC3" i="30"/>
  <c r="EB3" i="30"/>
  <c r="EA3" i="30"/>
  <c r="DZ3" i="30"/>
  <c r="DY3" i="30"/>
  <c r="DX3" i="30"/>
  <c r="DW3" i="30"/>
  <c r="DV3" i="30"/>
  <c r="DU3" i="30"/>
  <c r="DT3" i="30"/>
  <c r="DS3" i="30"/>
  <c r="DR3" i="30"/>
  <c r="DQ3" i="30"/>
  <c r="DP3" i="30"/>
  <c r="DR1" i="30"/>
  <c r="G52" i="32"/>
  <c r="F52" i="32"/>
  <c r="E52" i="32"/>
  <c r="D52" i="32"/>
  <c r="C52" i="32"/>
  <c r="YY46" i="32"/>
  <c r="YX46" i="32"/>
  <c r="YW46" i="32"/>
  <c r="YY45" i="32"/>
  <c r="YX45" i="32"/>
  <c r="YW45" i="32"/>
  <c r="YY44" i="32"/>
  <c r="YX44" i="32"/>
  <c r="YW44" i="32"/>
  <c r="YY43" i="32"/>
  <c r="YX43" i="32"/>
  <c r="YW43" i="32"/>
  <c r="YY42" i="32"/>
  <c r="YX42" i="32"/>
  <c r="YW42" i="32"/>
  <c r="YY41" i="32"/>
  <c r="YX41" i="32"/>
  <c r="YW41" i="32"/>
  <c r="D13" i="32"/>
  <c r="E13" i="32" s="1"/>
  <c r="F13" i="32" s="1"/>
  <c r="G13" i="32" s="1"/>
  <c r="H13" i="32" s="1"/>
  <c r="I13" i="32" s="1"/>
  <c r="J13" i="32" s="1"/>
  <c r="K13" i="32" s="1"/>
  <c r="L13" i="32" s="1"/>
  <c r="M13" i="32" s="1"/>
  <c r="N13" i="32" s="1"/>
  <c r="O13" i="32" s="1"/>
  <c r="P13" i="32" s="1"/>
  <c r="Q13" i="32" s="1"/>
  <c r="R13" i="32" s="1"/>
  <c r="S13" i="32" s="1"/>
  <c r="T13" i="32" s="1"/>
  <c r="U13" i="32" s="1"/>
  <c r="V13" i="32" s="1"/>
  <c r="W13" i="32" s="1"/>
  <c r="X13" i="32" s="1"/>
  <c r="Y13" i="32" s="1"/>
  <c r="Z13" i="32" s="1"/>
  <c r="AA13" i="32" s="1"/>
  <c r="AB13" i="32" s="1"/>
  <c r="AC13" i="32" s="1"/>
  <c r="AD13" i="32" s="1"/>
  <c r="AE13" i="32" s="1"/>
  <c r="AF13" i="32" s="1"/>
  <c r="AG13" i="32" s="1"/>
  <c r="G10" i="32"/>
  <c r="B10" i="32"/>
  <c r="AK9" i="32"/>
  <c r="G7" i="32"/>
  <c r="S6" i="32"/>
  <c r="DR1" i="32" s="1"/>
  <c r="DP5" i="32"/>
  <c r="EG4" i="32"/>
  <c r="EF4" i="32"/>
  <c r="EE4" i="32"/>
  <c r="ED4" i="32"/>
  <c r="G9" i="32" s="1"/>
  <c r="EC4" i="32"/>
  <c r="EB4" i="32"/>
  <c r="EA4" i="32"/>
  <c r="DZ4" i="32"/>
  <c r="DY4" i="32"/>
  <c r="DX4" i="32"/>
  <c r="DW4" i="32"/>
  <c r="DV4" i="32"/>
  <c r="DU4" i="32"/>
  <c r="DT4" i="32"/>
  <c r="DS4" i="32"/>
  <c r="DR4" i="32"/>
  <c r="DQ4" i="32"/>
  <c r="DP4" i="32"/>
  <c r="DO4" i="32"/>
  <c r="DN4" i="32"/>
  <c r="DM4" i="32"/>
  <c r="DL4" i="32"/>
  <c r="DK4" i="32"/>
  <c r="DJ4" i="32"/>
  <c r="DI4" i="32"/>
  <c r="DH4" i="32"/>
  <c r="DG4" i="32"/>
  <c r="DF4" i="32"/>
  <c r="DE4" i="32"/>
  <c r="DD4" i="32"/>
  <c r="DC4" i="32"/>
  <c r="DB4" i="32"/>
  <c r="DA4" i="32"/>
  <c r="CZ4" i="32"/>
  <c r="CY4" i="32"/>
  <c r="CX4" i="32"/>
  <c r="CW4" i="32"/>
  <c r="CV4" i="32"/>
  <c r="CU4" i="32"/>
  <c r="CT4" i="32"/>
  <c r="CS4" i="32"/>
  <c r="CR4" i="32"/>
  <c r="CQ4" i="32"/>
  <c r="CP4" i="32"/>
  <c r="CO4" i="32"/>
  <c r="CN4" i="32"/>
  <c r="CM4" i="32"/>
  <c r="CL4" i="32"/>
  <c r="CK4" i="32"/>
  <c r="CJ4" i="32"/>
  <c r="CI4" i="32"/>
  <c r="CH4" i="32"/>
  <c r="CG4" i="32"/>
  <c r="CF4" i="32"/>
  <c r="CE4" i="32"/>
  <c r="CD4" i="32"/>
  <c r="CC4" i="32"/>
  <c r="CB4" i="32"/>
  <c r="CA4" i="32"/>
  <c r="BZ4" i="32"/>
  <c r="BY4" i="32"/>
  <c r="BX4" i="32"/>
  <c r="BW4" i="32"/>
  <c r="BV4" i="32"/>
  <c r="BU4" i="32"/>
  <c r="BT4" i="32"/>
  <c r="BS4" i="32"/>
  <c r="BR4" i="32"/>
  <c r="BQ4" i="32"/>
  <c r="BP4" i="32"/>
  <c r="BO4" i="32"/>
  <c r="BN4" i="32"/>
  <c r="BM4" i="32"/>
  <c r="BL4" i="32"/>
  <c r="BK4" i="32"/>
  <c r="BJ4" i="32"/>
  <c r="BI4" i="32"/>
  <c r="BH4" i="32"/>
  <c r="EG3" i="32"/>
  <c r="EF3" i="32"/>
  <c r="EE3" i="32"/>
  <c r="ED3" i="32"/>
  <c r="EC3" i="32"/>
  <c r="EB3" i="32"/>
  <c r="EA3" i="32"/>
  <c r="DZ3" i="32"/>
  <c r="DY3" i="32"/>
  <c r="DX3" i="32"/>
  <c r="DW3" i="32"/>
  <c r="DV3" i="32"/>
  <c r="DU3" i="32"/>
  <c r="DT3" i="32"/>
  <c r="DS3" i="32"/>
  <c r="DR3" i="32"/>
  <c r="DQ3" i="32"/>
  <c r="DP3" i="32"/>
  <c r="DP1" i="32"/>
  <c r="D54" i="53"/>
  <c r="C54" i="53"/>
  <c r="YY48" i="53"/>
  <c r="YX48" i="53"/>
  <c r="YW48" i="53"/>
  <c r="YY47" i="53"/>
  <c r="YX47" i="53"/>
  <c r="YW47" i="53"/>
  <c r="YY46" i="53"/>
  <c r="YX46" i="53"/>
  <c r="YW46" i="53"/>
  <c r="YY45" i="53"/>
  <c r="YX45" i="53"/>
  <c r="YW45" i="53"/>
  <c r="YY44" i="53"/>
  <c r="YX44" i="53"/>
  <c r="YW44" i="53"/>
  <c r="YY43" i="53"/>
  <c r="YX43" i="53"/>
  <c r="YW43" i="53"/>
  <c r="D15" i="53"/>
  <c r="E15" i="53" s="1"/>
  <c r="F15" i="53" s="1"/>
  <c r="G15" i="53" s="1"/>
  <c r="H15" i="53" s="1"/>
  <c r="I15" i="53" s="1"/>
  <c r="J15" i="53" s="1"/>
  <c r="K15" i="53" s="1"/>
  <c r="L15" i="53" s="1"/>
  <c r="M15" i="53" s="1"/>
  <c r="N15" i="53" s="1"/>
  <c r="O15" i="53" s="1"/>
  <c r="P15" i="53" s="1"/>
  <c r="Q15" i="53" s="1"/>
  <c r="R15" i="53" s="1"/>
  <c r="S15" i="53" s="1"/>
  <c r="T15" i="53" s="1"/>
  <c r="U15" i="53" s="1"/>
  <c r="V15" i="53" s="1"/>
  <c r="W15" i="53" s="1"/>
  <c r="X15" i="53" s="1"/>
  <c r="Y15" i="53" s="1"/>
  <c r="Z15" i="53" s="1"/>
  <c r="AA15" i="53" s="1"/>
  <c r="AB15" i="53" s="1"/>
  <c r="AC15" i="53" s="1"/>
  <c r="AD15" i="53" s="1"/>
  <c r="AE15" i="53" s="1"/>
  <c r="AF15" i="53" s="1"/>
  <c r="AG15" i="53" s="1"/>
  <c r="B12" i="53"/>
  <c r="AK11" i="53"/>
  <c r="G8" i="53"/>
  <c r="G7" i="53"/>
  <c r="DP5" i="53"/>
  <c r="EG4" i="53"/>
  <c r="EF4" i="53"/>
  <c r="EE4" i="53"/>
  <c r="ED4" i="53"/>
  <c r="EC4" i="53"/>
  <c r="EB4" i="53"/>
  <c r="EA4" i="53"/>
  <c r="DZ4" i="53"/>
  <c r="DY4" i="53"/>
  <c r="DX4" i="53"/>
  <c r="DW4" i="53"/>
  <c r="DV4" i="53"/>
  <c r="DU4" i="53"/>
  <c r="DT4" i="53"/>
  <c r="DS4" i="53"/>
  <c r="DR4" i="53"/>
  <c r="DQ4" i="53"/>
  <c r="DP4" i="53"/>
  <c r="DO4" i="53"/>
  <c r="DN4" i="53"/>
  <c r="DM4" i="53"/>
  <c r="DL4" i="53"/>
  <c r="DK4" i="53"/>
  <c r="DJ4" i="53"/>
  <c r="DI4" i="53"/>
  <c r="DH4" i="53"/>
  <c r="DG4" i="53"/>
  <c r="DF4" i="53"/>
  <c r="DE4" i="53"/>
  <c r="DD4" i="53"/>
  <c r="DC4" i="53"/>
  <c r="DB4" i="53"/>
  <c r="DA4" i="53"/>
  <c r="CZ4" i="53"/>
  <c r="CY4" i="53"/>
  <c r="CX4" i="53"/>
  <c r="CW4" i="53"/>
  <c r="CV4" i="53"/>
  <c r="CU4" i="53"/>
  <c r="CT4" i="53"/>
  <c r="CS4" i="53"/>
  <c r="CR4" i="53"/>
  <c r="CQ4" i="53"/>
  <c r="CP4" i="53"/>
  <c r="CO4" i="53"/>
  <c r="CN4" i="53"/>
  <c r="CM4" i="53"/>
  <c r="CL4" i="53"/>
  <c r="CK4" i="53"/>
  <c r="CJ4" i="53"/>
  <c r="CI4" i="53"/>
  <c r="CH4" i="53"/>
  <c r="CG4" i="53"/>
  <c r="CF4" i="53"/>
  <c r="CE4" i="53"/>
  <c r="CD4" i="53"/>
  <c r="CC4" i="53"/>
  <c r="CB4" i="53"/>
  <c r="CA4" i="53"/>
  <c r="BZ4" i="53"/>
  <c r="BY4" i="53"/>
  <c r="BX4" i="53"/>
  <c r="BW4" i="53"/>
  <c r="BV4" i="53"/>
  <c r="BU4" i="53"/>
  <c r="BT4" i="53"/>
  <c r="BS4" i="53"/>
  <c r="BR4" i="53"/>
  <c r="BQ4" i="53"/>
  <c r="BP4" i="53"/>
  <c r="BO4" i="53"/>
  <c r="BN4" i="53"/>
  <c r="BM4" i="53"/>
  <c r="BL4" i="53"/>
  <c r="BK4" i="53"/>
  <c r="BJ4" i="53"/>
  <c r="BI4" i="53"/>
  <c r="BH4" i="53"/>
  <c r="EG3" i="53"/>
  <c r="EF3" i="53"/>
  <c r="EE3" i="53"/>
  <c r="ED3" i="53"/>
  <c r="EC3" i="53"/>
  <c r="EB3" i="53"/>
  <c r="EA3" i="53"/>
  <c r="DZ3" i="53"/>
  <c r="DY3" i="53"/>
  <c r="DX3" i="53"/>
  <c r="DW3" i="53"/>
  <c r="DV3" i="53"/>
  <c r="DU3" i="53"/>
  <c r="DT3" i="53"/>
  <c r="DS3" i="53"/>
  <c r="DR3" i="53"/>
  <c r="DQ3" i="53"/>
  <c r="DP3" i="53"/>
  <c r="DR1" i="53"/>
  <c r="DP1" i="53"/>
  <c r="G52" i="29"/>
  <c r="F52" i="29"/>
  <c r="E52" i="29"/>
  <c r="D52" i="29"/>
  <c r="C52" i="29"/>
  <c r="YY46" i="29"/>
  <c r="YX46" i="29"/>
  <c r="YW46" i="29"/>
  <c r="YY45" i="29"/>
  <c r="YX45" i="29"/>
  <c r="YW45" i="29"/>
  <c r="YY44" i="29"/>
  <c r="YX44" i="29"/>
  <c r="YW44" i="29"/>
  <c r="YY43" i="29"/>
  <c r="YX43" i="29"/>
  <c r="YW43" i="29"/>
  <c r="YY42" i="29"/>
  <c r="YX42" i="29"/>
  <c r="YW42" i="29"/>
  <c r="YY41" i="29"/>
  <c r="YX41" i="29"/>
  <c r="YW41" i="29"/>
  <c r="D13" i="29"/>
  <c r="E13" i="29" s="1"/>
  <c r="F13" i="29" s="1"/>
  <c r="G13" i="29" s="1"/>
  <c r="H13" i="29" s="1"/>
  <c r="I13" i="29" s="1"/>
  <c r="J13" i="29" s="1"/>
  <c r="K13" i="29" s="1"/>
  <c r="L13" i="29" s="1"/>
  <c r="M13" i="29" s="1"/>
  <c r="N13" i="29" s="1"/>
  <c r="O13" i="29" s="1"/>
  <c r="P13" i="29" s="1"/>
  <c r="Q13" i="29" s="1"/>
  <c r="R13" i="29" s="1"/>
  <c r="S13" i="29" s="1"/>
  <c r="T13" i="29" s="1"/>
  <c r="U13" i="29" s="1"/>
  <c r="V13" i="29" s="1"/>
  <c r="W13" i="29" s="1"/>
  <c r="X13" i="29" s="1"/>
  <c r="Y13" i="29" s="1"/>
  <c r="Z13" i="29" s="1"/>
  <c r="AA13" i="29" s="1"/>
  <c r="AB13" i="29" s="1"/>
  <c r="AC13" i="29" s="1"/>
  <c r="AD13" i="29" s="1"/>
  <c r="AE13" i="29" s="1"/>
  <c r="AF13" i="29" s="1"/>
  <c r="AG13" i="29" s="1"/>
  <c r="G10" i="29"/>
  <c r="AK9" i="29"/>
  <c r="G7" i="29"/>
  <c r="B10" i="29" s="1"/>
  <c r="S6" i="29"/>
  <c r="DR1" i="29" s="1"/>
  <c r="DP5" i="29"/>
  <c r="EG4" i="29"/>
  <c r="EF4" i="29"/>
  <c r="EE4" i="29"/>
  <c r="ED4" i="29"/>
  <c r="G9" i="29" s="1"/>
  <c r="EC4" i="29"/>
  <c r="EB4" i="29"/>
  <c r="EA4" i="29"/>
  <c r="DZ4" i="29"/>
  <c r="DY4" i="29"/>
  <c r="DX4" i="29"/>
  <c r="DW4" i="29"/>
  <c r="DV4" i="29"/>
  <c r="DU4" i="29"/>
  <c r="DT4" i="29"/>
  <c r="DS4" i="29"/>
  <c r="DR4" i="29"/>
  <c r="DQ4" i="29"/>
  <c r="DP4" i="29"/>
  <c r="DO4" i="29"/>
  <c r="DN4" i="29"/>
  <c r="DM4" i="29"/>
  <c r="DL4" i="29"/>
  <c r="DK4" i="29"/>
  <c r="DJ4" i="29"/>
  <c r="DI4" i="29"/>
  <c r="DH4" i="29"/>
  <c r="DG4" i="29"/>
  <c r="DF4" i="29"/>
  <c r="DE4" i="29"/>
  <c r="DD4" i="29"/>
  <c r="DC4" i="29"/>
  <c r="DB4" i="29"/>
  <c r="DA4" i="29"/>
  <c r="CZ4" i="29"/>
  <c r="CY4" i="29"/>
  <c r="CX4" i="29"/>
  <c r="CW4" i="29"/>
  <c r="CV4" i="29"/>
  <c r="CU4" i="29"/>
  <c r="CT4" i="29"/>
  <c r="CS4" i="29"/>
  <c r="CR4" i="29"/>
  <c r="CQ4" i="29"/>
  <c r="CP4" i="29"/>
  <c r="CO4" i="29"/>
  <c r="CN4" i="29"/>
  <c r="CM4" i="29"/>
  <c r="CL4" i="29"/>
  <c r="CK4" i="29"/>
  <c r="CJ4" i="29"/>
  <c r="CI4" i="29"/>
  <c r="CH4" i="29"/>
  <c r="CG4" i="29"/>
  <c r="CF4" i="29"/>
  <c r="CE4" i="29"/>
  <c r="CD4" i="29"/>
  <c r="CC4" i="29"/>
  <c r="CB4" i="29"/>
  <c r="CA4" i="29"/>
  <c r="BZ4" i="29"/>
  <c r="BY4" i="29"/>
  <c r="BX4" i="29"/>
  <c r="BW4" i="29"/>
  <c r="BV4" i="29"/>
  <c r="BU4" i="29"/>
  <c r="BT4" i="29"/>
  <c r="BS4" i="29"/>
  <c r="BR4" i="29"/>
  <c r="BQ4" i="29"/>
  <c r="BP4" i="29"/>
  <c r="BO4" i="29"/>
  <c r="BN4" i="29"/>
  <c r="BM4" i="29"/>
  <c r="BL4" i="29"/>
  <c r="BK4" i="29"/>
  <c r="BJ4" i="29"/>
  <c r="BI4" i="29"/>
  <c r="BH4" i="29"/>
  <c r="EG3" i="29"/>
  <c r="EF3" i="29"/>
  <c r="EE3" i="29"/>
  <c r="ED3" i="29"/>
  <c r="EC3" i="29"/>
  <c r="EB3" i="29"/>
  <c r="EA3" i="29"/>
  <c r="DZ3" i="29"/>
  <c r="DY3" i="29"/>
  <c r="DX3" i="29"/>
  <c r="DW3" i="29"/>
  <c r="DV3" i="29"/>
  <c r="DU3" i="29"/>
  <c r="DT3" i="29"/>
  <c r="DS3" i="29"/>
  <c r="DR3" i="29"/>
  <c r="DQ3" i="29"/>
  <c r="DP3" i="29"/>
  <c r="G52" i="31"/>
  <c r="F52" i="31"/>
  <c r="E52" i="31"/>
  <c r="D52" i="31"/>
  <c r="C52" i="31"/>
  <c r="YW46" i="31"/>
  <c r="YV46" i="31"/>
  <c r="YU46" i="31"/>
  <c r="YW45" i="31"/>
  <c r="YV45" i="31"/>
  <c r="YU45" i="31"/>
  <c r="YW44" i="31"/>
  <c r="YV44" i="31"/>
  <c r="YU44" i="31"/>
  <c r="YW43" i="31"/>
  <c r="YV43" i="31"/>
  <c r="YU43" i="31"/>
  <c r="YW42" i="31"/>
  <c r="YV42" i="31"/>
  <c r="YU42" i="31"/>
  <c r="YW41" i="31"/>
  <c r="YV41" i="31"/>
  <c r="YU41" i="31"/>
  <c r="D13" i="31"/>
  <c r="E13" i="31" s="1"/>
  <c r="F13" i="31" s="1"/>
  <c r="G13" i="31" s="1"/>
  <c r="H13" i="31" s="1"/>
  <c r="I13" i="31" s="1"/>
  <c r="J13" i="31" s="1"/>
  <c r="K13" i="31" s="1"/>
  <c r="L13" i="31" s="1"/>
  <c r="M13" i="31" s="1"/>
  <c r="N13" i="31" s="1"/>
  <c r="O13" i="31" s="1"/>
  <c r="P13" i="31" s="1"/>
  <c r="Q13" i="31" s="1"/>
  <c r="R13" i="31" s="1"/>
  <c r="S13" i="31" s="1"/>
  <c r="T13" i="31" s="1"/>
  <c r="U13" i="31" s="1"/>
  <c r="V13" i="31" s="1"/>
  <c r="W13" i="31" s="1"/>
  <c r="X13" i="31" s="1"/>
  <c r="Y13" i="31" s="1"/>
  <c r="Z13" i="31" s="1"/>
  <c r="AA13" i="31" s="1"/>
  <c r="AB13" i="31" s="1"/>
  <c r="AC13" i="31" s="1"/>
  <c r="AD13" i="31" s="1"/>
  <c r="AE13" i="31" s="1"/>
  <c r="AF13" i="31" s="1"/>
  <c r="AG13" i="31" s="1"/>
  <c r="AK9" i="31"/>
  <c r="G7" i="31"/>
  <c r="B10" i="31" s="1"/>
  <c r="S6" i="31"/>
  <c r="DP5" i="31"/>
  <c r="EE4" i="31"/>
  <c r="ED4" i="31"/>
  <c r="G9" i="31" s="1"/>
  <c r="EC4" i="31"/>
  <c r="EB4" i="31"/>
  <c r="EA4" i="31"/>
  <c r="DZ4" i="31"/>
  <c r="DY4" i="31"/>
  <c r="DX4" i="31"/>
  <c r="DW4" i="31"/>
  <c r="DV4" i="31"/>
  <c r="DU4" i="31"/>
  <c r="DT4" i="31"/>
  <c r="DS4" i="31"/>
  <c r="DR4" i="31"/>
  <c r="DQ4" i="31"/>
  <c r="DP4" i="31"/>
  <c r="DO4" i="31"/>
  <c r="DN4" i="31"/>
  <c r="DM4" i="31"/>
  <c r="DL4" i="31"/>
  <c r="DK4" i="31"/>
  <c r="DJ4" i="31"/>
  <c r="DI4" i="31"/>
  <c r="DH4" i="31"/>
  <c r="DG4" i="31"/>
  <c r="DF4" i="31"/>
  <c r="DE4" i="31"/>
  <c r="DD4" i="31"/>
  <c r="DC4" i="31"/>
  <c r="DB4" i="31"/>
  <c r="DA4" i="31"/>
  <c r="CZ4" i="31"/>
  <c r="CY4" i="31"/>
  <c r="CX4" i="31"/>
  <c r="CW4" i="31"/>
  <c r="CV4" i="31"/>
  <c r="CU4" i="31"/>
  <c r="CT4" i="31"/>
  <c r="CS4" i="31"/>
  <c r="CR4" i="31"/>
  <c r="CQ4" i="31"/>
  <c r="CP4" i="31"/>
  <c r="CO4" i="31"/>
  <c r="CN4" i="31"/>
  <c r="CM4" i="31"/>
  <c r="CL4" i="31"/>
  <c r="CK4" i="31"/>
  <c r="CJ4" i="31"/>
  <c r="CI4" i="31"/>
  <c r="CH4" i="31"/>
  <c r="CG4" i="31"/>
  <c r="CF4" i="31"/>
  <c r="CE4" i="31"/>
  <c r="CD4" i="31"/>
  <c r="CC4" i="31"/>
  <c r="CB4" i="31"/>
  <c r="CA4" i="31"/>
  <c r="BZ4" i="31"/>
  <c r="BY4" i="31"/>
  <c r="BX4" i="31"/>
  <c r="BW4" i="31"/>
  <c r="BV4" i="31"/>
  <c r="BU4" i="31"/>
  <c r="BT4" i="31"/>
  <c r="BS4" i="31"/>
  <c r="BR4" i="31"/>
  <c r="BQ4" i="31"/>
  <c r="BP4" i="31"/>
  <c r="BO4" i="31"/>
  <c r="BN4" i="31"/>
  <c r="BM4" i="31"/>
  <c r="BL4" i="31"/>
  <c r="BK4" i="31"/>
  <c r="BJ4" i="31"/>
  <c r="BI4" i="31"/>
  <c r="BH4" i="31"/>
  <c r="EE3" i="31"/>
  <c r="ED3" i="31"/>
  <c r="EC3" i="31"/>
  <c r="EB3" i="31"/>
  <c r="EA3" i="31"/>
  <c r="DZ3" i="31"/>
  <c r="DY3" i="31"/>
  <c r="DX3" i="31"/>
  <c r="DW3" i="31"/>
  <c r="DV3" i="31"/>
  <c r="DU3" i="31"/>
  <c r="DT3" i="31"/>
  <c r="DS3" i="31"/>
  <c r="DR3" i="31"/>
  <c r="DQ3" i="31"/>
  <c r="DP3" i="31"/>
  <c r="DR1" i="31"/>
  <c r="DP1" i="31"/>
  <c r="D54" i="51"/>
  <c r="C54" i="51"/>
  <c r="YY48" i="51"/>
  <c r="YX48" i="51"/>
  <c r="YW48" i="51"/>
  <c r="YY47" i="51"/>
  <c r="YX47" i="51"/>
  <c r="YW47" i="51"/>
  <c r="YY46" i="51"/>
  <c r="YX46" i="51"/>
  <c r="YW46" i="51"/>
  <c r="YY45" i="51"/>
  <c r="YX45" i="51"/>
  <c r="YW45" i="51"/>
  <c r="YY44" i="51"/>
  <c r="YX44" i="51"/>
  <c r="YW44" i="51"/>
  <c r="YY43" i="51"/>
  <c r="YX43" i="51"/>
  <c r="YW43" i="51"/>
  <c r="F17" i="51"/>
  <c r="G17" i="51" s="1"/>
  <c r="H17" i="51" s="1"/>
  <c r="I17" i="51" s="1"/>
  <c r="J17" i="51" s="1"/>
  <c r="K17" i="51" s="1"/>
  <c r="L17" i="51" s="1"/>
  <c r="M17" i="51" s="1"/>
  <c r="N17" i="51" s="1"/>
  <c r="O17" i="51" s="1"/>
  <c r="P17" i="51" s="1"/>
  <c r="Q17" i="51" s="1"/>
  <c r="R17" i="51" s="1"/>
  <c r="S17" i="51" s="1"/>
  <c r="T17" i="51" s="1"/>
  <c r="U17" i="51" s="1"/>
  <c r="V17" i="51" s="1"/>
  <c r="W17" i="51" s="1"/>
  <c r="X17" i="51" s="1"/>
  <c r="Y17" i="51" s="1"/>
  <c r="Z17" i="51" s="1"/>
  <c r="AA17" i="51" s="1"/>
  <c r="AB17" i="51" s="1"/>
  <c r="AC17" i="51" s="1"/>
  <c r="AD17" i="51" s="1"/>
  <c r="AE17" i="51" s="1"/>
  <c r="AF17" i="51" s="1"/>
  <c r="AG17" i="51" s="1"/>
  <c r="E17" i="51"/>
  <c r="D17" i="51"/>
  <c r="C15" i="51"/>
  <c r="D15" i="51" s="1"/>
  <c r="E15" i="51" s="1"/>
  <c r="F15" i="51" s="1"/>
  <c r="G15" i="51" s="1"/>
  <c r="H15" i="51" s="1"/>
  <c r="I15" i="51" s="1"/>
  <c r="J15" i="51" s="1"/>
  <c r="K15" i="51" s="1"/>
  <c r="L15" i="51" s="1"/>
  <c r="M15" i="51" s="1"/>
  <c r="N15" i="51" s="1"/>
  <c r="O15" i="51" s="1"/>
  <c r="P15" i="51" s="1"/>
  <c r="Q15" i="51" s="1"/>
  <c r="R15" i="51" s="1"/>
  <c r="S15" i="51" s="1"/>
  <c r="T15" i="51" s="1"/>
  <c r="U15" i="51" s="1"/>
  <c r="V15" i="51" s="1"/>
  <c r="W15" i="51" s="1"/>
  <c r="X15" i="51" s="1"/>
  <c r="Y15" i="51" s="1"/>
  <c r="Z15" i="51" s="1"/>
  <c r="AA15" i="51" s="1"/>
  <c r="AB15" i="51" s="1"/>
  <c r="AC15" i="51" s="1"/>
  <c r="AD15" i="51" s="1"/>
  <c r="AE15" i="51" s="1"/>
  <c r="AF15" i="51" s="1"/>
  <c r="AG15" i="51" s="1"/>
  <c r="AK11" i="51"/>
  <c r="G8" i="51"/>
  <c r="DR1" i="51" s="1"/>
  <c r="G7" i="51"/>
  <c r="B12" i="51" s="1"/>
  <c r="DP5" i="51"/>
  <c r="ET4" i="51"/>
  <c r="ES4" i="51"/>
  <c r="ER4" i="51"/>
  <c r="EQ4" i="51"/>
  <c r="EP4" i="51"/>
  <c r="EO4" i="51"/>
  <c r="EN4" i="51"/>
  <c r="EM4" i="51"/>
  <c r="EL4" i="51"/>
  <c r="EK4" i="51"/>
  <c r="EJ4" i="51"/>
  <c r="G9" i="51" s="1"/>
  <c r="EI4" i="51"/>
  <c r="G11" i="51" s="1"/>
  <c r="EH4" i="51"/>
  <c r="EG4" i="51"/>
  <c r="EF4" i="51"/>
  <c r="EE4" i="51"/>
  <c r="ED4" i="51"/>
  <c r="EC4" i="51"/>
  <c r="EB4" i="51"/>
  <c r="EA4" i="51"/>
  <c r="DZ4" i="51"/>
  <c r="DY4" i="51"/>
  <c r="DX4" i="51"/>
  <c r="DW4" i="51"/>
  <c r="DV4" i="51"/>
  <c r="DU4" i="51"/>
  <c r="DT4" i="51"/>
  <c r="DS4" i="51"/>
  <c r="DR4" i="51"/>
  <c r="DQ4" i="51"/>
  <c r="DP4" i="51"/>
  <c r="DO4" i="51"/>
  <c r="DN4" i="51"/>
  <c r="DM4" i="51"/>
  <c r="DL4" i="51"/>
  <c r="DK4" i="51"/>
  <c r="DJ4" i="51"/>
  <c r="DI4" i="51"/>
  <c r="DH4" i="51"/>
  <c r="DG4" i="51"/>
  <c r="DF4" i="51"/>
  <c r="DE4" i="51"/>
  <c r="DD4" i="51"/>
  <c r="DC4" i="51"/>
  <c r="DB4" i="51"/>
  <c r="DA4" i="51"/>
  <c r="CZ4" i="51"/>
  <c r="CY4" i="51"/>
  <c r="CX4" i="51"/>
  <c r="CW4" i="51"/>
  <c r="CV4" i="51"/>
  <c r="CU4" i="51"/>
  <c r="CT4" i="51"/>
  <c r="CS4" i="51"/>
  <c r="CR4" i="51"/>
  <c r="CQ4" i="51"/>
  <c r="CP4" i="51"/>
  <c r="CO4" i="51"/>
  <c r="CN4" i="51"/>
  <c r="CM4" i="51"/>
  <c r="CL4" i="51"/>
  <c r="CK4" i="51"/>
  <c r="CJ4" i="51"/>
  <c r="CI4" i="51"/>
  <c r="CH4" i="51"/>
  <c r="CG4" i="51"/>
  <c r="CF4" i="51"/>
  <c r="CE4" i="51"/>
  <c r="CD4" i="51"/>
  <c r="CC4" i="51"/>
  <c r="CB4" i="51"/>
  <c r="CA4" i="51"/>
  <c r="BZ4" i="51"/>
  <c r="BY4" i="51"/>
  <c r="BX4" i="51"/>
  <c r="BW4" i="51"/>
  <c r="BV4" i="51"/>
  <c r="BU4" i="51"/>
  <c r="BT4" i="51"/>
  <c r="BS4" i="51"/>
  <c r="BR4" i="51"/>
  <c r="BQ4" i="51"/>
  <c r="BP4" i="51"/>
  <c r="BO4" i="51"/>
  <c r="BN4" i="51"/>
  <c r="BM4" i="51"/>
  <c r="BL4" i="51"/>
  <c r="BK4" i="51"/>
  <c r="BJ4" i="51"/>
  <c r="BI4" i="51"/>
  <c r="BH4" i="51"/>
  <c r="ET3" i="51"/>
  <c r="ES3" i="51"/>
  <c r="ER3" i="51"/>
  <c r="EQ3" i="51"/>
  <c r="EP3" i="51"/>
  <c r="EO3" i="51"/>
  <c r="EN3" i="51"/>
  <c r="EM3" i="51"/>
  <c r="EL3" i="51"/>
  <c r="EK3" i="51"/>
  <c r="G10" i="51" s="1"/>
  <c r="EJ3" i="51"/>
  <c r="EI3" i="51"/>
  <c r="EH3" i="51"/>
  <c r="EG3" i="51"/>
  <c r="EF3" i="51"/>
  <c r="EE3" i="51"/>
  <c r="ED3" i="51"/>
  <c r="EC3" i="51"/>
  <c r="EB3" i="51"/>
  <c r="EA3" i="51"/>
  <c r="DZ3" i="51"/>
  <c r="DY3" i="51"/>
  <c r="DX3" i="51"/>
  <c r="DW3" i="51"/>
  <c r="DV3" i="51"/>
  <c r="DU3" i="51"/>
  <c r="DT3" i="51"/>
  <c r="DS3" i="51"/>
  <c r="DR3" i="51"/>
  <c r="DQ3" i="51"/>
  <c r="DP3" i="51"/>
  <c r="DP1" i="51"/>
  <c r="G52" i="66"/>
  <c r="F52" i="66"/>
  <c r="E52" i="66"/>
  <c r="D52" i="66"/>
  <c r="C52" i="66"/>
  <c r="YY46" i="66"/>
  <c r="YX46" i="66"/>
  <c r="YW46" i="66"/>
  <c r="YY45" i="66"/>
  <c r="YX45" i="66"/>
  <c r="YW45" i="66"/>
  <c r="YY44" i="66"/>
  <c r="YX44" i="66"/>
  <c r="YW44" i="66"/>
  <c r="YY43" i="66"/>
  <c r="YX43" i="66"/>
  <c r="YW43" i="66"/>
  <c r="YY42" i="66"/>
  <c r="YX42" i="66"/>
  <c r="YW42" i="66"/>
  <c r="YY41" i="66"/>
  <c r="YX41" i="66"/>
  <c r="YW41" i="66"/>
  <c r="D15" i="66"/>
  <c r="E15" i="66" s="1"/>
  <c r="F15" i="66" s="1"/>
  <c r="G15" i="66" s="1"/>
  <c r="H15" i="66" s="1"/>
  <c r="I15" i="66" s="1"/>
  <c r="J15" i="66" s="1"/>
  <c r="K15" i="66" s="1"/>
  <c r="L15" i="66" s="1"/>
  <c r="M15" i="66" s="1"/>
  <c r="N15" i="66" s="1"/>
  <c r="O15" i="66" s="1"/>
  <c r="P15" i="66" s="1"/>
  <c r="Q15" i="66" s="1"/>
  <c r="R15" i="66" s="1"/>
  <c r="S15" i="66" s="1"/>
  <c r="T15" i="66" s="1"/>
  <c r="U15" i="66" s="1"/>
  <c r="V15" i="66" s="1"/>
  <c r="W15" i="66" s="1"/>
  <c r="X15" i="66" s="1"/>
  <c r="Y15" i="66" s="1"/>
  <c r="Z15" i="66" s="1"/>
  <c r="AA15" i="66" s="1"/>
  <c r="AB15" i="66" s="1"/>
  <c r="AC15" i="66" s="1"/>
  <c r="AD15" i="66" s="1"/>
  <c r="AE15" i="66" s="1"/>
  <c r="AF15" i="66" s="1"/>
  <c r="AG15" i="66" s="1"/>
  <c r="C13" i="66"/>
  <c r="D13" i="66" s="1"/>
  <c r="E13" i="66" s="1"/>
  <c r="F13" i="66" s="1"/>
  <c r="G13" i="66" s="1"/>
  <c r="H13" i="66" s="1"/>
  <c r="I13" i="66" s="1"/>
  <c r="J13" i="66" s="1"/>
  <c r="K13" i="66" s="1"/>
  <c r="L13" i="66" s="1"/>
  <c r="M13" i="66" s="1"/>
  <c r="N13" i="66" s="1"/>
  <c r="O13" i="66" s="1"/>
  <c r="P13" i="66" s="1"/>
  <c r="Q13" i="66" s="1"/>
  <c r="R13" i="66" s="1"/>
  <c r="S13" i="66" s="1"/>
  <c r="T13" i="66" s="1"/>
  <c r="U13" i="66" s="1"/>
  <c r="V13" i="66" s="1"/>
  <c r="W13" i="66" s="1"/>
  <c r="X13" i="66" s="1"/>
  <c r="Y13" i="66" s="1"/>
  <c r="Z13" i="66" s="1"/>
  <c r="AA13" i="66" s="1"/>
  <c r="AB13" i="66" s="1"/>
  <c r="AC13" i="66" s="1"/>
  <c r="AD13" i="66" s="1"/>
  <c r="AE13" i="66" s="1"/>
  <c r="AF13" i="66" s="1"/>
  <c r="AG13" i="66" s="1"/>
  <c r="G10" i="66"/>
  <c r="AK9" i="66"/>
  <c r="G9" i="66"/>
  <c r="G7" i="66"/>
  <c r="B10" i="66" s="1"/>
  <c r="S6" i="66"/>
  <c r="DR1" i="66" s="1"/>
  <c r="DP5" i="66"/>
  <c r="FT4" i="66"/>
  <c r="FS4" i="66"/>
  <c r="FR4" i="66"/>
  <c r="FQ4" i="66"/>
  <c r="FP4" i="66"/>
  <c r="FO4" i="66"/>
  <c r="FN4" i="66"/>
  <c r="FM4" i="66"/>
  <c r="FL4" i="66"/>
  <c r="FK4" i="66"/>
  <c r="FJ4" i="66"/>
  <c r="FI4" i="66"/>
  <c r="FH4" i="66"/>
  <c r="FG4" i="66"/>
  <c r="FF4" i="66"/>
  <c r="FE4" i="66"/>
  <c r="FD4" i="66"/>
  <c r="FC4" i="66"/>
  <c r="FB4" i="66"/>
  <c r="FA4" i="66"/>
  <c r="EZ4" i="66"/>
  <c r="EY4" i="66"/>
  <c r="EX4" i="66"/>
  <c r="EW4" i="66"/>
  <c r="EV4" i="66"/>
  <c r="EU4" i="66"/>
  <c r="ET4" i="66"/>
  <c r="ES4" i="66"/>
  <c r="ER4" i="66"/>
  <c r="EQ4" i="66"/>
  <c r="EP4" i="66"/>
  <c r="EO4" i="66"/>
  <c r="EN4" i="66"/>
  <c r="EM4" i="66"/>
  <c r="EL4" i="66"/>
  <c r="EK4" i="66"/>
  <c r="EJ4" i="66"/>
  <c r="S7" i="66" s="1"/>
  <c r="EI4" i="66"/>
  <c r="EH4" i="66"/>
  <c r="EG4" i="66"/>
  <c r="EF4" i="66"/>
  <c r="EE4" i="66"/>
  <c r="ED4" i="66"/>
  <c r="EC4" i="66"/>
  <c r="EB4" i="66"/>
  <c r="EA4" i="66"/>
  <c r="DZ4" i="66"/>
  <c r="DY4" i="66"/>
  <c r="DX4" i="66"/>
  <c r="DW4" i="66"/>
  <c r="DV4" i="66"/>
  <c r="DU4" i="66"/>
  <c r="DT4" i="66"/>
  <c r="DS4" i="66"/>
  <c r="DR4" i="66"/>
  <c r="DQ4" i="66"/>
  <c r="DP4" i="66"/>
  <c r="DO4" i="66"/>
  <c r="DN4" i="66"/>
  <c r="DM4" i="66"/>
  <c r="DL4" i="66"/>
  <c r="DK4" i="66"/>
  <c r="DJ4" i="66"/>
  <c r="DI4" i="66"/>
  <c r="DH4" i="66"/>
  <c r="DG4" i="66"/>
  <c r="DF4" i="66"/>
  <c r="DE4" i="66"/>
  <c r="DD4" i="66"/>
  <c r="DC4" i="66"/>
  <c r="DB4" i="66"/>
  <c r="DA4" i="66"/>
  <c r="CZ4" i="66"/>
  <c r="CY4" i="66"/>
  <c r="CX4" i="66"/>
  <c r="CW4" i="66"/>
  <c r="CV4" i="66"/>
  <c r="CU4" i="66"/>
  <c r="CT4" i="66"/>
  <c r="CS4" i="66"/>
  <c r="CR4" i="66"/>
  <c r="CQ4" i="66"/>
  <c r="CP4" i="66"/>
  <c r="CO4" i="66"/>
  <c r="CN4" i="66"/>
  <c r="CM4" i="66"/>
  <c r="CL4" i="66"/>
  <c r="CK4" i="66"/>
  <c r="CJ4" i="66"/>
  <c r="CI4" i="66"/>
  <c r="CH4" i="66"/>
  <c r="CG4" i="66"/>
  <c r="CF4" i="66"/>
  <c r="CE4" i="66"/>
  <c r="CD4" i="66"/>
  <c r="CC4" i="66"/>
  <c r="CB4" i="66"/>
  <c r="CA4" i="66"/>
  <c r="BZ4" i="66"/>
  <c r="BY4" i="66"/>
  <c r="BX4" i="66"/>
  <c r="BW4" i="66"/>
  <c r="BV4" i="66"/>
  <c r="BU4" i="66"/>
  <c r="BT4" i="66"/>
  <c r="BS4" i="66"/>
  <c r="BR4" i="66"/>
  <c r="BQ4" i="66"/>
  <c r="BP4" i="66"/>
  <c r="BO4" i="66"/>
  <c r="BN4" i="66"/>
  <c r="BM4" i="66"/>
  <c r="BL4" i="66"/>
  <c r="BK4" i="66"/>
  <c r="BJ4" i="66"/>
  <c r="BI4" i="66"/>
  <c r="BH4" i="66"/>
  <c r="FT3" i="66"/>
  <c r="FS3" i="66"/>
  <c r="FR3" i="66"/>
  <c r="FQ3" i="66"/>
  <c r="FP3" i="66"/>
  <c r="FO3" i="66"/>
  <c r="FN3" i="66"/>
  <c r="FM3" i="66"/>
  <c r="FL3" i="66"/>
  <c r="FK3" i="66"/>
  <c r="FJ3" i="66"/>
  <c r="FI3" i="66"/>
  <c r="FH3" i="66"/>
  <c r="FG3" i="66"/>
  <c r="FF3" i="66"/>
  <c r="FE3" i="66"/>
  <c r="FD3" i="66"/>
  <c r="FC3" i="66"/>
  <c r="FB3" i="66"/>
  <c r="FA3" i="66"/>
  <c r="EZ3" i="66"/>
  <c r="EY3" i="66"/>
  <c r="EX3" i="66"/>
  <c r="EW3" i="66"/>
  <c r="EV3" i="66"/>
  <c r="EU3" i="66"/>
  <c r="ET3" i="66"/>
  <c r="ES3" i="66"/>
  <c r="ER3" i="66"/>
  <c r="EQ3" i="66"/>
  <c r="EP3" i="66"/>
  <c r="EO3" i="66"/>
  <c r="EN3" i="66"/>
  <c r="EM3" i="66"/>
  <c r="EL3" i="66"/>
  <c r="EK3" i="66"/>
  <c r="AB3" i="66" s="1"/>
  <c r="EJ3" i="66"/>
  <c r="EI3" i="66"/>
  <c r="EH3" i="66"/>
  <c r="EG3" i="66"/>
  <c r="EF3" i="66"/>
  <c r="EE3" i="66"/>
  <c r="ED3" i="66"/>
  <c r="EC3" i="66"/>
  <c r="EB3" i="66"/>
  <c r="EA3" i="66"/>
  <c r="DZ3" i="66"/>
  <c r="DY3" i="66"/>
  <c r="DX3" i="66"/>
  <c r="DW3" i="66"/>
  <c r="DV3" i="66"/>
  <c r="DU3" i="66"/>
  <c r="DT3" i="66"/>
  <c r="DS3" i="66"/>
  <c r="DR3" i="66"/>
  <c r="DQ3" i="66"/>
  <c r="DP3" i="66"/>
  <c r="DP1" i="66"/>
  <c r="D54" i="50"/>
  <c r="C54" i="50"/>
  <c r="YY48" i="50"/>
  <c r="YX48" i="50"/>
  <c r="YW48" i="50"/>
  <c r="YY47" i="50"/>
  <c r="YX47" i="50"/>
  <c r="YW47" i="50"/>
  <c r="YY46" i="50"/>
  <c r="YX46" i="50"/>
  <c r="YW46" i="50"/>
  <c r="YY45" i="50"/>
  <c r="YX45" i="50"/>
  <c r="YW45" i="50"/>
  <c r="YY44" i="50"/>
  <c r="YX44" i="50"/>
  <c r="YW44" i="50"/>
  <c r="YY43" i="50"/>
  <c r="YX43" i="50"/>
  <c r="YW43" i="50"/>
  <c r="E17" i="50"/>
  <c r="F17" i="50" s="1"/>
  <c r="G17" i="50" s="1"/>
  <c r="H17" i="50" s="1"/>
  <c r="I17" i="50" s="1"/>
  <c r="J17" i="50" s="1"/>
  <c r="K17" i="50" s="1"/>
  <c r="L17" i="50" s="1"/>
  <c r="M17" i="50" s="1"/>
  <c r="N17" i="50" s="1"/>
  <c r="O17" i="50" s="1"/>
  <c r="P17" i="50" s="1"/>
  <c r="Q17" i="50" s="1"/>
  <c r="R17" i="50" s="1"/>
  <c r="S17" i="50" s="1"/>
  <c r="T17" i="50" s="1"/>
  <c r="U17" i="50" s="1"/>
  <c r="V17" i="50" s="1"/>
  <c r="W17" i="50" s="1"/>
  <c r="X17" i="50" s="1"/>
  <c r="Y17" i="50" s="1"/>
  <c r="Z17" i="50" s="1"/>
  <c r="AA17" i="50" s="1"/>
  <c r="AB17" i="50" s="1"/>
  <c r="AC17" i="50" s="1"/>
  <c r="AD17" i="50" s="1"/>
  <c r="AE17" i="50" s="1"/>
  <c r="AF17" i="50" s="1"/>
  <c r="AG17" i="50" s="1"/>
  <c r="D17" i="50"/>
  <c r="C15" i="50"/>
  <c r="D15" i="50" s="1"/>
  <c r="E15" i="50" s="1"/>
  <c r="F15" i="50" s="1"/>
  <c r="G15" i="50" s="1"/>
  <c r="H15" i="50" s="1"/>
  <c r="I15" i="50" s="1"/>
  <c r="J15" i="50" s="1"/>
  <c r="K15" i="50" s="1"/>
  <c r="L15" i="50" s="1"/>
  <c r="M15" i="50" s="1"/>
  <c r="N15" i="50" s="1"/>
  <c r="O15" i="50" s="1"/>
  <c r="P15" i="50" s="1"/>
  <c r="Q15" i="50" s="1"/>
  <c r="R15" i="50" s="1"/>
  <c r="S15" i="50" s="1"/>
  <c r="T15" i="50" s="1"/>
  <c r="U15" i="50" s="1"/>
  <c r="V15" i="50" s="1"/>
  <c r="W15" i="50" s="1"/>
  <c r="X15" i="50" s="1"/>
  <c r="Y15" i="50" s="1"/>
  <c r="Z15" i="50" s="1"/>
  <c r="AA15" i="50" s="1"/>
  <c r="AB15" i="50" s="1"/>
  <c r="AC15" i="50" s="1"/>
  <c r="AD15" i="50" s="1"/>
  <c r="AE15" i="50" s="1"/>
  <c r="AF15" i="50" s="1"/>
  <c r="AG15" i="50" s="1"/>
  <c r="AK11" i="50"/>
  <c r="G8" i="50"/>
  <c r="G7" i="50"/>
  <c r="B12" i="50" s="1"/>
  <c r="DP5" i="50"/>
  <c r="ET4" i="50"/>
  <c r="ES4" i="50"/>
  <c r="ER4" i="50"/>
  <c r="EQ4" i="50"/>
  <c r="EP4" i="50"/>
  <c r="EO4" i="50"/>
  <c r="EN4" i="50"/>
  <c r="EM4" i="50"/>
  <c r="EL4" i="50"/>
  <c r="EK4" i="50"/>
  <c r="EJ4" i="50"/>
  <c r="G9" i="50" s="1"/>
  <c r="EI4" i="50"/>
  <c r="S7" i="50" s="1"/>
  <c r="EH4" i="50"/>
  <c r="EG4" i="50"/>
  <c r="EF4" i="50"/>
  <c r="EE4" i="50"/>
  <c r="ED4" i="50"/>
  <c r="EC4" i="50"/>
  <c r="EB4" i="50"/>
  <c r="EA4" i="50"/>
  <c r="DZ4" i="50"/>
  <c r="DY4" i="50"/>
  <c r="DX4" i="50"/>
  <c r="DW4" i="50"/>
  <c r="DV4" i="50"/>
  <c r="DU4" i="50"/>
  <c r="DT4" i="50"/>
  <c r="DS4" i="50"/>
  <c r="DR4" i="50"/>
  <c r="DQ4" i="50"/>
  <c r="DP4" i="50"/>
  <c r="DO4" i="50"/>
  <c r="DN4" i="50"/>
  <c r="DM4" i="50"/>
  <c r="DL4" i="50"/>
  <c r="DK4" i="50"/>
  <c r="DJ4" i="50"/>
  <c r="DI4" i="50"/>
  <c r="DH4" i="50"/>
  <c r="DG4" i="50"/>
  <c r="DF4" i="50"/>
  <c r="DE4" i="50"/>
  <c r="DD4" i="50"/>
  <c r="DC4" i="50"/>
  <c r="DB4" i="50"/>
  <c r="DA4" i="50"/>
  <c r="CZ4" i="50"/>
  <c r="CY4" i="50"/>
  <c r="CX4" i="50"/>
  <c r="CW4" i="50"/>
  <c r="CV4" i="50"/>
  <c r="CU4" i="50"/>
  <c r="CT4" i="50"/>
  <c r="CS4" i="50"/>
  <c r="CR4" i="50"/>
  <c r="CQ4" i="50"/>
  <c r="CP4" i="50"/>
  <c r="CO4" i="50"/>
  <c r="CN4" i="50"/>
  <c r="CM4" i="50"/>
  <c r="CL4" i="50"/>
  <c r="CK4" i="50"/>
  <c r="CJ4" i="50"/>
  <c r="CI4" i="50"/>
  <c r="CH4" i="50"/>
  <c r="CG4" i="50"/>
  <c r="CF4" i="50"/>
  <c r="CE4" i="50"/>
  <c r="CD4" i="50"/>
  <c r="CC4" i="50"/>
  <c r="CB4" i="50"/>
  <c r="CA4" i="50"/>
  <c r="BZ4" i="50"/>
  <c r="BY4" i="50"/>
  <c r="BX4" i="50"/>
  <c r="BW4" i="50"/>
  <c r="BV4" i="50"/>
  <c r="BU4" i="50"/>
  <c r="BT4" i="50"/>
  <c r="BS4" i="50"/>
  <c r="BR4" i="50"/>
  <c r="BQ4" i="50"/>
  <c r="BP4" i="50"/>
  <c r="BO4" i="50"/>
  <c r="BN4" i="50"/>
  <c r="BM4" i="50"/>
  <c r="BL4" i="50"/>
  <c r="BK4" i="50"/>
  <c r="BJ4" i="50"/>
  <c r="BI4" i="50"/>
  <c r="BH4" i="50"/>
  <c r="ET3" i="50"/>
  <c r="ES3" i="50"/>
  <c r="ER3" i="50"/>
  <c r="EQ3" i="50"/>
  <c r="EP3" i="50"/>
  <c r="EO3" i="50"/>
  <c r="EN3" i="50"/>
  <c r="EM3" i="50"/>
  <c r="EL3" i="50"/>
  <c r="EK3" i="50"/>
  <c r="G10" i="50" s="1"/>
  <c r="EJ3" i="50"/>
  <c r="AB3" i="50" s="1"/>
  <c r="EI3" i="50"/>
  <c r="EH3" i="50"/>
  <c r="EG3" i="50"/>
  <c r="EF3" i="50"/>
  <c r="EE3" i="50"/>
  <c r="ED3" i="50"/>
  <c r="EC3" i="50"/>
  <c r="EB3" i="50"/>
  <c r="EA3" i="50"/>
  <c r="DZ3" i="50"/>
  <c r="DY3" i="50"/>
  <c r="DX3" i="50"/>
  <c r="DW3" i="50"/>
  <c r="DV3" i="50"/>
  <c r="DU3" i="50"/>
  <c r="DT3" i="50"/>
  <c r="DS3" i="50"/>
  <c r="DR3" i="50"/>
  <c r="DQ3" i="50"/>
  <c r="DP3" i="50"/>
  <c r="DR1" i="50"/>
  <c r="G52" i="67"/>
  <c r="F52" i="67"/>
  <c r="E52" i="67"/>
  <c r="D52" i="67"/>
  <c r="C52" i="67"/>
  <c r="YY46" i="67"/>
  <c r="YX46" i="67"/>
  <c r="YW46" i="67"/>
  <c r="YY45" i="67"/>
  <c r="YX45" i="67"/>
  <c r="YW45" i="67"/>
  <c r="YY44" i="67"/>
  <c r="YX44" i="67"/>
  <c r="YW44" i="67"/>
  <c r="YY43" i="67"/>
  <c r="YX43" i="67"/>
  <c r="YW43" i="67"/>
  <c r="YY42" i="67"/>
  <c r="YX42" i="67"/>
  <c r="YW42" i="67"/>
  <c r="YY41" i="67"/>
  <c r="YX41" i="67"/>
  <c r="YW41" i="67"/>
  <c r="J15" i="67"/>
  <c r="K15" i="67" s="1"/>
  <c r="L15" i="67" s="1"/>
  <c r="M15" i="67" s="1"/>
  <c r="N15" i="67" s="1"/>
  <c r="O15" i="67" s="1"/>
  <c r="P15" i="67" s="1"/>
  <c r="Q15" i="67" s="1"/>
  <c r="R15" i="67" s="1"/>
  <c r="S15" i="67" s="1"/>
  <c r="T15" i="67" s="1"/>
  <c r="U15" i="67" s="1"/>
  <c r="V15" i="67" s="1"/>
  <c r="W15" i="67" s="1"/>
  <c r="X15" i="67" s="1"/>
  <c r="Y15" i="67" s="1"/>
  <c r="Z15" i="67" s="1"/>
  <c r="AA15" i="67" s="1"/>
  <c r="AB15" i="67" s="1"/>
  <c r="AC15" i="67" s="1"/>
  <c r="AD15" i="67" s="1"/>
  <c r="AE15" i="67" s="1"/>
  <c r="AF15" i="67" s="1"/>
  <c r="AG15" i="67" s="1"/>
  <c r="H15" i="67"/>
  <c r="I15" i="67" s="1"/>
  <c r="D15" i="67"/>
  <c r="E15" i="67" s="1"/>
  <c r="F15" i="67" s="1"/>
  <c r="G15" i="67" s="1"/>
  <c r="C13" i="67"/>
  <c r="D13" i="67" s="1"/>
  <c r="E13" i="67" s="1"/>
  <c r="F13" i="67" s="1"/>
  <c r="G13" i="67" s="1"/>
  <c r="H13" i="67" s="1"/>
  <c r="I13" i="67" s="1"/>
  <c r="J13" i="67" s="1"/>
  <c r="K13" i="67" s="1"/>
  <c r="L13" i="67" s="1"/>
  <c r="M13" i="67" s="1"/>
  <c r="N13" i="67" s="1"/>
  <c r="O13" i="67" s="1"/>
  <c r="P13" i="67" s="1"/>
  <c r="Q13" i="67" s="1"/>
  <c r="R13" i="67" s="1"/>
  <c r="S13" i="67" s="1"/>
  <c r="T13" i="67" s="1"/>
  <c r="U13" i="67" s="1"/>
  <c r="V13" i="67" s="1"/>
  <c r="W13" i="67" s="1"/>
  <c r="X13" i="67" s="1"/>
  <c r="Y13" i="67" s="1"/>
  <c r="Z13" i="67" s="1"/>
  <c r="AA13" i="67" s="1"/>
  <c r="AB13" i="67" s="1"/>
  <c r="AC13" i="67" s="1"/>
  <c r="AD13" i="67" s="1"/>
  <c r="AE13" i="67" s="1"/>
  <c r="AF13" i="67" s="1"/>
  <c r="AG13" i="67" s="1"/>
  <c r="G10" i="67"/>
  <c r="AK9" i="67"/>
  <c r="G7" i="67"/>
  <c r="S6" i="67"/>
  <c r="DP5" i="67"/>
  <c r="FT4" i="67"/>
  <c r="FS4" i="67"/>
  <c r="FR4" i="67"/>
  <c r="FQ4" i="67"/>
  <c r="FP4" i="67"/>
  <c r="FO4" i="67"/>
  <c r="FN4" i="67"/>
  <c r="FM4" i="67"/>
  <c r="FL4" i="67"/>
  <c r="FK4" i="67"/>
  <c r="FJ4" i="67"/>
  <c r="FI4" i="67"/>
  <c r="FH4" i="67"/>
  <c r="FG4" i="67"/>
  <c r="FF4" i="67"/>
  <c r="FE4" i="67"/>
  <c r="FD4" i="67"/>
  <c r="FC4" i="67"/>
  <c r="FB4" i="67"/>
  <c r="FA4" i="67"/>
  <c r="EZ4" i="67"/>
  <c r="EY4" i="67"/>
  <c r="EX4" i="67"/>
  <c r="EW4" i="67"/>
  <c r="EV4" i="67"/>
  <c r="EU4" i="67"/>
  <c r="ET4" i="67"/>
  <c r="ES4" i="67"/>
  <c r="ER4" i="67"/>
  <c r="EQ4" i="67"/>
  <c r="EP4" i="67"/>
  <c r="EO4" i="67"/>
  <c r="EN4" i="67"/>
  <c r="EM4" i="67"/>
  <c r="EL4" i="67"/>
  <c r="EK4" i="67"/>
  <c r="EJ4" i="67"/>
  <c r="S7" i="67" s="1"/>
  <c r="EI4" i="67"/>
  <c r="EH4" i="67"/>
  <c r="EG4" i="67"/>
  <c r="EF4" i="67"/>
  <c r="EE4" i="67"/>
  <c r="ED4" i="67"/>
  <c r="G9" i="67" s="1"/>
  <c r="EC4" i="67"/>
  <c r="EB4" i="67"/>
  <c r="EA4" i="67"/>
  <c r="DZ4" i="67"/>
  <c r="DY4" i="67"/>
  <c r="DX4" i="67"/>
  <c r="DW4" i="67"/>
  <c r="DV4" i="67"/>
  <c r="DU4" i="67"/>
  <c r="DT4" i="67"/>
  <c r="DS4" i="67"/>
  <c r="DR4" i="67"/>
  <c r="DQ4" i="67"/>
  <c r="DP4" i="67"/>
  <c r="DO4" i="67"/>
  <c r="DN4" i="67"/>
  <c r="DM4" i="67"/>
  <c r="DL4" i="67"/>
  <c r="DK4" i="67"/>
  <c r="DJ4" i="67"/>
  <c r="DI4" i="67"/>
  <c r="DH4" i="67"/>
  <c r="DG4" i="67"/>
  <c r="DF4" i="67"/>
  <c r="DE4" i="67"/>
  <c r="DD4" i="67"/>
  <c r="DC4" i="67"/>
  <c r="DB4" i="67"/>
  <c r="DA4" i="67"/>
  <c r="CZ4" i="67"/>
  <c r="CY4" i="67"/>
  <c r="CX4" i="67"/>
  <c r="CW4" i="67"/>
  <c r="CV4" i="67"/>
  <c r="CU4" i="67"/>
  <c r="CT4" i="67"/>
  <c r="CS4" i="67"/>
  <c r="CR4" i="67"/>
  <c r="CQ4" i="67"/>
  <c r="CP4" i="67"/>
  <c r="CO4" i="67"/>
  <c r="CN4" i="67"/>
  <c r="CM4" i="67"/>
  <c r="CL4" i="67"/>
  <c r="CK4" i="67"/>
  <c r="CJ4" i="67"/>
  <c r="CI4" i="67"/>
  <c r="CH4" i="67"/>
  <c r="CG4" i="67"/>
  <c r="CF4" i="67"/>
  <c r="CE4" i="67"/>
  <c r="CD4" i="67"/>
  <c r="CC4" i="67"/>
  <c r="CB4" i="67"/>
  <c r="CA4" i="67"/>
  <c r="BZ4" i="67"/>
  <c r="BY4" i="67"/>
  <c r="BX4" i="67"/>
  <c r="BW4" i="67"/>
  <c r="BV4" i="67"/>
  <c r="BU4" i="67"/>
  <c r="BT4" i="67"/>
  <c r="BS4" i="67"/>
  <c r="BR4" i="67"/>
  <c r="BQ4" i="67"/>
  <c r="BP4" i="67"/>
  <c r="BO4" i="67"/>
  <c r="BN4" i="67"/>
  <c r="BM4" i="67"/>
  <c r="BL4" i="67"/>
  <c r="BK4" i="67"/>
  <c r="BJ4" i="67"/>
  <c r="BI4" i="67"/>
  <c r="BH4" i="67"/>
  <c r="FT3" i="67"/>
  <c r="FS3" i="67"/>
  <c r="FR3" i="67"/>
  <c r="FQ3" i="67"/>
  <c r="FP3" i="67"/>
  <c r="FO3" i="67"/>
  <c r="FN3" i="67"/>
  <c r="FM3" i="67"/>
  <c r="FL3" i="67"/>
  <c r="FK3" i="67"/>
  <c r="FJ3" i="67"/>
  <c r="FI3" i="67"/>
  <c r="FH3" i="67"/>
  <c r="FG3" i="67"/>
  <c r="FF3" i="67"/>
  <c r="FE3" i="67"/>
  <c r="FD3" i="67"/>
  <c r="FC3" i="67"/>
  <c r="FB3" i="67"/>
  <c r="FA3" i="67"/>
  <c r="EZ3" i="67"/>
  <c r="EY3" i="67"/>
  <c r="EX3" i="67"/>
  <c r="EW3" i="67"/>
  <c r="EV3" i="67"/>
  <c r="EU3" i="67"/>
  <c r="ET3" i="67"/>
  <c r="ES3" i="67"/>
  <c r="ER3" i="67"/>
  <c r="EQ3" i="67"/>
  <c r="EP3" i="67"/>
  <c r="EO3" i="67"/>
  <c r="EN3" i="67"/>
  <c r="EM3" i="67"/>
  <c r="EL3" i="67"/>
  <c r="EK3" i="67"/>
  <c r="AB3" i="67" s="1"/>
  <c r="EJ3" i="67"/>
  <c r="EI3" i="67"/>
  <c r="EH3" i="67"/>
  <c r="EG3" i="67"/>
  <c r="EF3" i="67"/>
  <c r="EE3" i="67"/>
  <c r="ED3" i="67"/>
  <c r="EC3" i="67"/>
  <c r="EB3" i="67"/>
  <c r="EA3" i="67"/>
  <c r="DZ3" i="67"/>
  <c r="DY3" i="67"/>
  <c r="DX3" i="67"/>
  <c r="DW3" i="67"/>
  <c r="DV3" i="67"/>
  <c r="DU3" i="67"/>
  <c r="DT3" i="67"/>
  <c r="DS3" i="67"/>
  <c r="DR3" i="67"/>
  <c r="DQ3" i="67"/>
  <c r="DP3" i="67"/>
  <c r="DR1" i="67"/>
  <c r="D54" i="12"/>
  <c r="C54" i="12"/>
  <c r="ZC48" i="12"/>
  <c r="ZB48" i="12"/>
  <c r="ZA48" i="12"/>
  <c r="ZC47" i="12"/>
  <c r="ZB47" i="12"/>
  <c r="ZA47" i="12"/>
  <c r="ZC46" i="12"/>
  <c r="ZB46" i="12"/>
  <c r="ZA46" i="12"/>
  <c r="ZC45" i="12"/>
  <c r="ZB45" i="12"/>
  <c r="ZA45" i="12"/>
  <c r="ZC44" i="12"/>
  <c r="ZB44" i="12"/>
  <c r="ZA44" i="12"/>
  <c r="ZC43" i="12"/>
  <c r="ZB43" i="12"/>
  <c r="ZA43" i="12"/>
  <c r="AK15" i="12"/>
  <c r="AI15" i="12"/>
  <c r="AG15" i="12"/>
  <c r="AE15" i="12"/>
  <c r="AB15" i="12"/>
  <c r="Y15" i="12"/>
  <c r="V15" i="12"/>
  <c r="S15" i="12"/>
  <c r="P15" i="12"/>
  <c r="M15" i="12"/>
  <c r="J15" i="12"/>
  <c r="G15" i="12"/>
  <c r="D15" i="12"/>
  <c r="B12" i="12"/>
  <c r="AO11" i="12"/>
  <c r="G8" i="12"/>
  <c r="DV1" i="12" s="1"/>
  <c r="G7" i="12"/>
  <c r="DT1" i="12" s="1"/>
  <c r="EZ4" i="12"/>
  <c r="EY4" i="12"/>
  <c r="EX4" i="12"/>
  <c r="EW4" i="12"/>
  <c r="EV4" i="12"/>
  <c r="EU4" i="12"/>
  <c r="ET4" i="12"/>
  <c r="ES4" i="12"/>
  <c r="ER4" i="12"/>
  <c r="EQ4" i="12"/>
  <c r="EP4" i="12"/>
  <c r="EO4" i="12"/>
  <c r="EN4" i="12"/>
  <c r="EM4" i="12"/>
  <c r="EL4" i="12"/>
  <c r="EK4" i="12"/>
  <c r="EJ4" i="12"/>
  <c r="EI4" i="12"/>
  <c r="EH4" i="12"/>
  <c r="EG4" i="12"/>
  <c r="EF4" i="12"/>
  <c r="EE4" i="12"/>
  <c r="ED4" i="12"/>
  <c r="G9" i="12" s="1"/>
  <c r="EC4" i="12"/>
  <c r="EB4" i="12"/>
  <c r="EA4" i="12"/>
  <c r="DZ4" i="12"/>
  <c r="DY4" i="12"/>
  <c r="DX4" i="12"/>
  <c r="DW4" i="12"/>
  <c r="DV4" i="12"/>
  <c r="DU4" i="12"/>
  <c r="DT4" i="12"/>
  <c r="DS4" i="12"/>
  <c r="DR4" i="12"/>
  <c r="DQ4" i="12"/>
  <c r="DP4" i="12"/>
  <c r="DO4" i="12"/>
  <c r="DN4" i="12"/>
  <c r="DM4" i="12"/>
  <c r="DL4" i="12"/>
  <c r="DK4" i="12"/>
  <c r="DJ4" i="12"/>
  <c r="DI4" i="12"/>
  <c r="DH4" i="12"/>
  <c r="DG4" i="12"/>
  <c r="DF4" i="12"/>
  <c r="DE4" i="12"/>
  <c r="DD4" i="12"/>
  <c r="DC4" i="12"/>
  <c r="DB4" i="12"/>
  <c r="DA4" i="12"/>
  <c r="CZ4" i="12"/>
  <c r="CY4" i="12"/>
  <c r="CX4" i="12"/>
  <c r="CW4" i="12"/>
  <c r="CV4" i="12"/>
  <c r="CU4" i="12"/>
  <c r="CT4" i="12"/>
  <c r="CS4" i="12"/>
  <c r="CR4" i="12"/>
  <c r="CQ4" i="12"/>
  <c r="CP4" i="12"/>
  <c r="CO4" i="12"/>
  <c r="CN4" i="12"/>
  <c r="CM4" i="12"/>
  <c r="CL4" i="12"/>
  <c r="CK4" i="12"/>
  <c r="CJ4" i="12"/>
  <c r="CI4" i="12"/>
  <c r="CH4" i="12"/>
  <c r="CG4" i="12"/>
  <c r="CF4" i="12"/>
  <c r="CE4" i="12"/>
  <c r="CD4" i="12"/>
  <c r="CC4" i="12"/>
  <c r="CB4" i="12"/>
  <c r="CA4" i="12"/>
  <c r="BZ4" i="12"/>
  <c r="BY4" i="12"/>
  <c r="BX4" i="12"/>
  <c r="BW4" i="12"/>
  <c r="BV4" i="12"/>
  <c r="BU4" i="12"/>
  <c r="BT4" i="12"/>
  <c r="BS4" i="12"/>
  <c r="BR4" i="12"/>
  <c r="BQ4" i="12"/>
  <c r="BP4" i="12"/>
  <c r="BO4" i="12"/>
  <c r="BN4" i="12"/>
  <c r="BM4" i="12"/>
  <c r="BL4" i="12"/>
  <c r="EZ3" i="12"/>
  <c r="EY3" i="12"/>
  <c r="EX3" i="12"/>
  <c r="EW3" i="12"/>
  <c r="EV3" i="12"/>
  <c r="EU3" i="12"/>
  <c r="ET3" i="12"/>
  <c r="ES3" i="12"/>
  <c r="ER3" i="12"/>
  <c r="EQ3" i="12"/>
  <c r="EP3" i="12"/>
  <c r="EO3" i="12"/>
  <c r="EN3" i="12"/>
  <c r="EM3" i="12"/>
  <c r="EL3" i="12"/>
  <c r="EK3" i="12"/>
  <c r="EJ3" i="12"/>
  <c r="EI3" i="12"/>
  <c r="G10" i="12" s="1"/>
  <c r="EH3" i="12"/>
  <c r="EG3" i="12"/>
  <c r="EF3" i="12"/>
  <c r="EE3" i="12"/>
  <c r="ED3" i="12"/>
  <c r="EC3" i="12"/>
  <c r="EB3" i="12"/>
  <c r="EA3" i="12"/>
  <c r="DZ3" i="12"/>
  <c r="DY3" i="12"/>
  <c r="DX3" i="12"/>
  <c r="DW3" i="12"/>
  <c r="DV3" i="12"/>
  <c r="DU3" i="12"/>
  <c r="DT3" i="12"/>
  <c r="G3" i="12"/>
  <c r="G52" i="18"/>
  <c r="F52" i="18"/>
  <c r="E52" i="18"/>
  <c r="D52" i="18"/>
  <c r="C52" i="18"/>
  <c r="YY46" i="18"/>
  <c r="YX46" i="18"/>
  <c r="YW46" i="18"/>
  <c r="YY45" i="18"/>
  <c r="YX45" i="18"/>
  <c r="YW45" i="18"/>
  <c r="YY44" i="18"/>
  <c r="YX44" i="18"/>
  <c r="YW44" i="18"/>
  <c r="YY43" i="18"/>
  <c r="YX43" i="18"/>
  <c r="YW43" i="18"/>
  <c r="YY42" i="18"/>
  <c r="YX42" i="18"/>
  <c r="YW42" i="18"/>
  <c r="YY41" i="18"/>
  <c r="YX41" i="18"/>
  <c r="YW41" i="18"/>
  <c r="B10" i="18"/>
  <c r="AK9" i="18"/>
  <c r="G7" i="18"/>
  <c r="S6" i="18"/>
  <c r="DP5" i="18"/>
  <c r="FT4" i="18"/>
  <c r="FS4" i="18"/>
  <c r="FR4" i="18"/>
  <c r="FQ4" i="18"/>
  <c r="FP4" i="18"/>
  <c r="FO4" i="18"/>
  <c r="FN4" i="18"/>
  <c r="FM4" i="18"/>
  <c r="FL4" i="18"/>
  <c r="FK4" i="18"/>
  <c r="FJ4" i="18"/>
  <c r="FI4" i="18"/>
  <c r="FH4" i="18"/>
  <c r="FG4" i="18"/>
  <c r="FF4" i="18"/>
  <c r="FE4" i="18"/>
  <c r="FD4" i="18"/>
  <c r="FC4" i="18"/>
  <c r="FB4" i="18"/>
  <c r="FA4" i="18"/>
  <c r="EZ4" i="18"/>
  <c r="EY4" i="18"/>
  <c r="EX4" i="18"/>
  <c r="EW4" i="18"/>
  <c r="EV4" i="18"/>
  <c r="EU4" i="18"/>
  <c r="ET4" i="18"/>
  <c r="ES4" i="18"/>
  <c r="ER4" i="18"/>
  <c r="EQ4" i="18"/>
  <c r="EP4" i="18"/>
  <c r="EO4" i="18"/>
  <c r="EN4" i="18"/>
  <c r="EM4" i="18"/>
  <c r="EL4" i="18"/>
  <c r="EK4" i="18"/>
  <c r="EJ4" i="18"/>
  <c r="EI4" i="18"/>
  <c r="EH4" i="18"/>
  <c r="EG4" i="18"/>
  <c r="EF4" i="18"/>
  <c r="ED4" i="18"/>
  <c r="G9" i="18" s="1"/>
  <c r="EC4" i="18"/>
  <c r="EB4" i="18"/>
  <c r="EA4" i="18"/>
  <c r="DZ4" i="18"/>
  <c r="DY4" i="18"/>
  <c r="DX4" i="18"/>
  <c r="DW4" i="18"/>
  <c r="DV4" i="18"/>
  <c r="DU4" i="18"/>
  <c r="DT4" i="18"/>
  <c r="DS4" i="18"/>
  <c r="DR4" i="18"/>
  <c r="DQ4" i="18"/>
  <c r="DP4" i="18"/>
  <c r="DO4" i="18"/>
  <c r="DN4" i="18"/>
  <c r="DM4" i="18"/>
  <c r="DL4" i="18"/>
  <c r="DK4" i="18"/>
  <c r="DJ4" i="18"/>
  <c r="DI4" i="18"/>
  <c r="DH4" i="18"/>
  <c r="DG4" i="18"/>
  <c r="DF4" i="18"/>
  <c r="DE4" i="18"/>
  <c r="DD4" i="18"/>
  <c r="DC4" i="18"/>
  <c r="DB4" i="18"/>
  <c r="DA4" i="18"/>
  <c r="CZ4" i="18"/>
  <c r="CY4" i="18"/>
  <c r="CX4" i="18"/>
  <c r="CW4" i="18"/>
  <c r="CV4" i="18"/>
  <c r="CU4" i="18"/>
  <c r="CT4" i="18"/>
  <c r="CS4" i="18"/>
  <c r="CR4" i="18"/>
  <c r="CQ4" i="18"/>
  <c r="CP4" i="18"/>
  <c r="CO4" i="18"/>
  <c r="CN4" i="18"/>
  <c r="CM4" i="18"/>
  <c r="CL4" i="18"/>
  <c r="CK4" i="18"/>
  <c r="CJ4" i="18"/>
  <c r="CI4" i="18"/>
  <c r="CH4" i="18"/>
  <c r="CG4" i="18"/>
  <c r="CF4" i="18"/>
  <c r="CE4" i="18"/>
  <c r="CD4" i="18"/>
  <c r="CC4" i="18"/>
  <c r="CB4" i="18"/>
  <c r="CA4" i="18"/>
  <c r="BZ4" i="18"/>
  <c r="BY4" i="18"/>
  <c r="BX4" i="18"/>
  <c r="BW4" i="18"/>
  <c r="BV4" i="18"/>
  <c r="BU4" i="18"/>
  <c r="BT4" i="18"/>
  <c r="BS4" i="18"/>
  <c r="BR4" i="18"/>
  <c r="BQ4" i="18"/>
  <c r="BP4" i="18"/>
  <c r="BO4" i="18"/>
  <c r="BN4" i="18"/>
  <c r="BM4" i="18"/>
  <c r="BL4" i="18"/>
  <c r="BK4" i="18"/>
  <c r="BJ4" i="18"/>
  <c r="BI4" i="18"/>
  <c r="BH4" i="18"/>
  <c r="FT3" i="18"/>
  <c r="FS3" i="18"/>
  <c r="FR3" i="18"/>
  <c r="FQ3" i="18"/>
  <c r="FP3" i="18"/>
  <c r="FO3" i="18"/>
  <c r="FN3" i="18"/>
  <c r="FM3" i="18"/>
  <c r="FL3" i="18"/>
  <c r="FK3" i="18"/>
  <c r="FJ3" i="18"/>
  <c r="FI3" i="18"/>
  <c r="FH3" i="18"/>
  <c r="FG3" i="18"/>
  <c r="FF3" i="18"/>
  <c r="FE3" i="18"/>
  <c r="FD3" i="18"/>
  <c r="FC3" i="18"/>
  <c r="FB3" i="18"/>
  <c r="FA3" i="18"/>
  <c r="EZ3" i="18"/>
  <c r="EY3" i="18"/>
  <c r="EX3" i="18"/>
  <c r="EW3" i="18"/>
  <c r="EV3" i="18"/>
  <c r="EU3" i="18"/>
  <c r="ET3" i="18"/>
  <c r="ES3" i="18"/>
  <c r="ER3" i="18"/>
  <c r="EQ3" i="18"/>
  <c r="EP3" i="18"/>
  <c r="EO3" i="18"/>
  <c r="EN3" i="18"/>
  <c r="EM3" i="18"/>
  <c r="EL3" i="18"/>
  <c r="EK3" i="18"/>
  <c r="EJ3" i="18"/>
  <c r="EI3" i="18"/>
  <c r="EH3" i="18"/>
  <c r="EG3" i="18"/>
  <c r="EF3" i="18"/>
  <c r="EE3" i="18"/>
  <c r="G10" i="18" s="1"/>
  <c r="ED3" i="18"/>
  <c r="EC3" i="18"/>
  <c r="EB3" i="18"/>
  <c r="EA3" i="18"/>
  <c r="DZ3" i="18"/>
  <c r="DY3" i="18"/>
  <c r="DX3" i="18"/>
  <c r="DW3" i="18"/>
  <c r="DV3" i="18"/>
  <c r="DU3" i="18"/>
  <c r="DT3" i="18"/>
  <c r="DS3" i="18"/>
  <c r="DR3" i="18"/>
  <c r="DQ3" i="18"/>
  <c r="DP3" i="18"/>
  <c r="AB3" i="18"/>
  <c r="G3" i="18"/>
  <c r="DR1" i="18"/>
  <c r="DP1" i="18"/>
  <c r="G52" i="17"/>
  <c r="F52" i="17"/>
  <c r="E52" i="17"/>
  <c r="D52" i="17"/>
  <c r="C52" i="17"/>
  <c r="YY46" i="17"/>
  <c r="YX46" i="17"/>
  <c r="YW46" i="17"/>
  <c r="YY45" i="17"/>
  <c r="YX45" i="17"/>
  <c r="YW45" i="17"/>
  <c r="YY44" i="17"/>
  <c r="YX44" i="17"/>
  <c r="YW44" i="17"/>
  <c r="YY43" i="17"/>
  <c r="YX43" i="17"/>
  <c r="YW43" i="17"/>
  <c r="YY42" i="17"/>
  <c r="YX42" i="17"/>
  <c r="YW42" i="17"/>
  <c r="YY41" i="17"/>
  <c r="YX41" i="17"/>
  <c r="YW41" i="17"/>
  <c r="AK9" i="17"/>
  <c r="G9" i="17"/>
  <c r="S7" i="17"/>
  <c r="G7" i="17"/>
  <c r="B10" i="17" s="1"/>
  <c r="S6" i="17"/>
  <c r="DP5" i="17"/>
  <c r="FT4" i="17"/>
  <c r="FS4" i="17"/>
  <c r="FR4" i="17"/>
  <c r="FQ4" i="17"/>
  <c r="FP4" i="17"/>
  <c r="FO4" i="17"/>
  <c r="FN4" i="17"/>
  <c r="FM4" i="17"/>
  <c r="FL4" i="17"/>
  <c r="FK4" i="17"/>
  <c r="FJ4" i="17"/>
  <c r="FI4" i="17"/>
  <c r="FH4" i="17"/>
  <c r="FG4" i="17"/>
  <c r="FF4" i="17"/>
  <c r="FE4" i="17"/>
  <c r="FD4" i="17"/>
  <c r="FC4" i="17"/>
  <c r="FB4" i="17"/>
  <c r="FA4" i="17"/>
  <c r="EZ4" i="17"/>
  <c r="EY4" i="17"/>
  <c r="EX4" i="17"/>
  <c r="EW4" i="17"/>
  <c r="EV4" i="17"/>
  <c r="EU4" i="17"/>
  <c r="ET4" i="17"/>
  <c r="ES4" i="17"/>
  <c r="ER4" i="17"/>
  <c r="EQ4" i="17"/>
  <c r="EP4" i="17"/>
  <c r="EO4" i="17"/>
  <c r="EN4" i="17"/>
  <c r="EM4" i="17"/>
  <c r="EL4" i="17"/>
  <c r="EK4" i="17"/>
  <c r="EJ4" i="17"/>
  <c r="EI4" i="17"/>
  <c r="EH4" i="17"/>
  <c r="EG4" i="17"/>
  <c r="EF4" i="17"/>
  <c r="ED4" i="17"/>
  <c r="EC4" i="17"/>
  <c r="EB4" i="17"/>
  <c r="EA4" i="17"/>
  <c r="DZ4" i="17"/>
  <c r="DY4" i="17"/>
  <c r="DX4" i="17"/>
  <c r="DW4" i="17"/>
  <c r="DV4" i="17"/>
  <c r="DU4" i="17"/>
  <c r="DT4" i="17"/>
  <c r="DS4" i="17"/>
  <c r="DR4" i="17"/>
  <c r="DQ4" i="17"/>
  <c r="DP4" i="17"/>
  <c r="DO4" i="17"/>
  <c r="DN4" i="17"/>
  <c r="DM4" i="17"/>
  <c r="DL4" i="17"/>
  <c r="DK4" i="17"/>
  <c r="DJ4" i="17"/>
  <c r="DI4" i="17"/>
  <c r="DH4" i="17"/>
  <c r="DG4" i="17"/>
  <c r="DF4" i="17"/>
  <c r="DE4" i="17"/>
  <c r="DD4" i="17"/>
  <c r="DC4" i="17"/>
  <c r="DB4" i="17"/>
  <c r="DA4" i="17"/>
  <c r="CZ4" i="17"/>
  <c r="CY4" i="17"/>
  <c r="CX4" i="17"/>
  <c r="CW4" i="17"/>
  <c r="CV4" i="17"/>
  <c r="CU4" i="17"/>
  <c r="CT4" i="17"/>
  <c r="CS4" i="17"/>
  <c r="CR4" i="17"/>
  <c r="CQ4" i="17"/>
  <c r="CP4" i="17"/>
  <c r="CO4" i="17"/>
  <c r="CN4" i="17"/>
  <c r="CM4" i="17"/>
  <c r="CL4" i="17"/>
  <c r="CK4" i="17"/>
  <c r="CJ4" i="17"/>
  <c r="CI4" i="17"/>
  <c r="CH4" i="17"/>
  <c r="CG4" i="17"/>
  <c r="CF4" i="17"/>
  <c r="CE4" i="17"/>
  <c r="CD4" i="17"/>
  <c r="CC4" i="17"/>
  <c r="CB4" i="17"/>
  <c r="CA4" i="17"/>
  <c r="BZ4" i="17"/>
  <c r="BY4" i="17"/>
  <c r="BX4" i="17"/>
  <c r="BW4" i="17"/>
  <c r="BV4" i="17"/>
  <c r="BU4" i="17"/>
  <c r="BT4" i="17"/>
  <c r="BS4" i="17"/>
  <c r="BR4" i="17"/>
  <c r="BQ4" i="17"/>
  <c r="BP4" i="17"/>
  <c r="BO4" i="17"/>
  <c r="BN4" i="17"/>
  <c r="BM4" i="17"/>
  <c r="BL4" i="17"/>
  <c r="BK4" i="17"/>
  <c r="BJ4" i="17"/>
  <c r="BI4" i="17"/>
  <c r="BH4" i="17"/>
  <c r="FT3" i="17"/>
  <c r="FS3" i="17"/>
  <c r="FR3" i="17"/>
  <c r="FQ3" i="17"/>
  <c r="FP3" i="17"/>
  <c r="FO3" i="17"/>
  <c r="FN3" i="17"/>
  <c r="FM3" i="17"/>
  <c r="FL3" i="17"/>
  <c r="FK3" i="17"/>
  <c r="FJ3" i="17"/>
  <c r="FI3" i="17"/>
  <c r="FH3" i="17"/>
  <c r="FG3" i="17"/>
  <c r="FF3" i="17"/>
  <c r="FE3" i="17"/>
  <c r="FD3" i="17"/>
  <c r="FC3" i="17"/>
  <c r="FB3" i="17"/>
  <c r="FA3" i="17"/>
  <c r="EZ3" i="17"/>
  <c r="EY3" i="17"/>
  <c r="EX3" i="17"/>
  <c r="EW3" i="17"/>
  <c r="EV3" i="17"/>
  <c r="EU3" i="17"/>
  <c r="ET3" i="17"/>
  <c r="ES3" i="17"/>
  <c r="ER3" i="17"/>
  <c r="EQ3" i="17"/>
  <c r="EP3" i="17"/>
  <c r="EO3" i="17"/>
  <c r="EN3" i="17"/>
  <c r="EM3" i="17"/>
  <c r="EL3" i="17"/>
  <c r="EK3" i="17"/>
  <c r="EJ3" i="17"/>
  <c r="EI3" i="17"/>
  <c r="EH3" i="17"/>
  <c r="EG3" i="17"/>
  <c r="EF3" i="17"/>
  <c r="EE3" i="17"/>
  <c r="G10" i="17" s="1"/>
  <c r="ED3" i="17"/>
  <c r="EC3" i="17"/>
  <c r="EB3" i="17"/>
  <c r="EA3" i="17"/>
  <c r="DZ3" i="17"/>
  <c r="DY3" i="17"/>
  <c r="DX3" i="17"/>
  <c r="DW3" i="17"/>
  <c r="DV3" i="17"/>
  <c r="DU3" i="17"/>
  <c r="DT3" i="17"/>
  <c r="DS3" i="17"/>
  <c r="DR3" i="17"/>
  <c r="DQ3" i="17"/>
  <c r="DP3" i="17"/>
  <c r="G3" i="17"/>
  <c r="DR1" i="17"/>
  <c r="DP1" i="17"/>
  <c r="D54" i="10"/>
  <c r="C54" i="10"/>
  <c r="ZC48" i="10"/>
  <c r="ZB48" i="10"/>
  <c r="ZA48" i="10"/>
  <c r="ZC47" i="10"/>
  <c r="ZB47" i="10"/>
  <c r="ZA47" i="10"/>
  <c r="ZC46" i="10"/>
  <c r="ZB46" i="10"/>
  <c r="ZA46" i="10"/>
  <c r="ZC45" i="10"/>
  <c r="ZB45" i="10"/>
  <c r="ZA45" i="10"/>
  <c r="ZC44" i="10"/>
  <c r="ZB44" i="10"/>
  <c r="ZA44" i="10"/>
  <c r="ZC43" i="10"/>
  <c r="ZB43" i="10"/>
  <c r="ZA43" i="10"/>
  <c r="D20" i="10"/>
  <c r="E20" i="10" s="1"/>
  <c r="F20" i="10" s="1"/>
  <c r="G20" i="10" s="1"/>
  <c r="H20" i="10" s="1"/>
  <c r="I20" i="10" s="1"/>
  <c r="J20" i="10" s="1"/>
  <c r="K20" i="10" s="1"/>
  <c r="L20" i="10" s="1"/>
  <c r="M20" i="10" s="1"/>
  <c r="N20" i="10" s="1"/>
  <c r="O20" i="10" s="1"/>
  <c r="P20" i="10" s="1"/>
  <c r="Q20" i="10" s="1"/>
  <c r="R20" i="10" s="1"/>
  <c r="S20" i="10" s="1"/>
  <c r="T20" i="10" s="1"/>
  <c r="U20" i="10" s="1"/>
  <c r="V20" i="10" s="1"/>
  <c r="W20" i="10" s="1"/>
  <c r="X20" i="10" s="1"/>
  <c r="Y20" i="10" s="1"/>
  <c r="Z20" i="10" s="1"/>
  <c r="AA20" i="10" s="1"/>
  <c r="AB20" i="10" s="1"/>
  <c r="AC20" i="10" s="1"/>
  <c r="AD20" i="10" s="1"/>
  <c r="AE20" i="10" s="1"/>
  <c r="AH20" i="10" s="1"/>
  <c r="AK20" i="10" s="1"/>
  <c r="F19" i="10"/>
  <c r="G19" i="10" s="1"/>
  <c r="H19" i="10" s="1"/>
  <c r="I19" i="10" s="1"/>
  <c r="J19" i="10" s="1"/>
  <c r="K19" i="10" s="1"/>
  <c r="L19" i="10" s="1"/>
  <c r="M19" i="10" s="1"/>
  <c r="N19" i="10" s="1"/>
  <c r="O19" i="10" s="1"/>
  <c r="P19" i="10" s="1"/>
  <c r="Q19" i="10" s="1"/>
  <c r="R19" i="10" s="1"/>
  <c r="S19" i="10" s="1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AD19" i="10" s="1"/>
  <c r="AE19" i="10" s="1"/>
  <c r="AH19" i="10" s="1"/>
  <c r="AK19" i="10" s="1"/>
  <c r="E19" i="10"/>
  <c r="D19" i="10"/>
  <c r="D18" i="10"/>
  <c r="E18" i="10" s="1"/>
  <c r="F18" i="10" s="1"/>
  <c r="G18" i="10" s="1"/>
  <c r="H18" i="10" s="1"/>
  <c r="I18" i="10" s="1"/>
  <c r="J18" i="10" s="1"/>
  <c r="K18" i="10" s="1"/>
  <c r="L18" i="10" s="1"/>
  <c r="M18" i="10" s="1"/>
  <c r="N18" i="10" s="1"/>
  <c r="O18" i="10" s="1"/>
  <c r="P18" i="10" s="1"/>
  <c r="Q18" i="10" s="1"/>
  <c r="R18" i="10" s="1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AD18" i="10" s="1"/>
  <c r="AE18" i="10" s="1"/>
  <c r="AH18" i="10" s="1"/>
  <c r="AK18" i="10" s="1"/>
  <c r="AK15" i="10"/>
  <c r="AI15" i="10"/>
  <c r="AG15" i="10"/>
  <c r="AE15" i="10"/>
  <c r="AB15" i="10"/>
  <c r="Y15" i="10"/>
  <c r="V15" i="10"/>
  <c r="S15" i="10"/>
  <c r="P15" i="10"/>
  <c r="M15" i="10"/>
  <c r="J15" i="10"/>
  <c r="G15" i="10"/>
  <c r="D15" i="10"/>
  <c r="B12" i="10"/>
  <c r="AO11" i="10"/>
  <c r="G10" i="10"/>
  <c r="G9" i="10"/>
  <c r="G8" i="10"/>
  <c r="G7" i="10"/>
  <c r="EZ4" i="10"/>
  <c r="EY4" i="10"/>
  <c r="EX4" i="10"/>
  <c r="EW4" i="10"/>
  <c r="EV4" i="10"/>
  <c r="EU4" i="10"/>
  <c r="ET4" i="10"/>
  <c r="ES4" i="10"/>
  <c r="ER4" i="10"/>
  <c r="EQ4" i="10"/>
  <c r="EP4" i="10"/>
  <c r="EO4" i="10"/>
  <c r="EN4" i="10"/>
  <c r="EM4" i="10"/>
  <c r="EL4" i="10"/>
  <c r="EK4" i="10"/>
  <c r="EJ4" i="10"/>
  <c r="EI4" i="10"/>
  <c r="EH4" i="10"/>
  <c r="EG4" i="10"/>
  <c r="EF4" i="10"/>
  <c r="EE4" i="10"/>
  <c r="ED4" i="10"/>
  <c r="EC4" i="10"/>
  <c r="EB4" i="10"/>
  <c r="EA4" i="10"/>
  <c r="DZ4" i="10"/>
  <c r="DY4" i="10"/>
  <c r="DX4" i="10"/>
  <c r="DW4" i="10"/>
  <c r="DV4" i="10"/>
  <c r="DU4" i="10"/>
  <c r="DT4" i="10"/>
  <c r="DS4" i="10"/>
  <c r="DR4" i="10"/>
  <c r="DQ4" i="10"/>
  <c r="DP4" i="10"/>
  <c r="DO4" i="10"/>
  <c r="DN4" i="10"/>
  <c r="DM4" i="10"/>
  <c r="DL4" i="10"/>
  <c r="DK4" i="10"/>
  <c r="DJ4" i="10"/>
  <c r="DI4" i="10"/>
  <c r="DH4" i="10"/>
  <c r="DG4" i="10"/>
  <c r="DF4" i="10"/>
  <c r="DE4" i="10"/>
  <c r="DD4" i="10"/>
  <c r="DC4" i="10"/>
  <c r="DB4" i="10"/>
  <c r="DA4" i="10"/>
  <c r="CZ4" i="10"/>
  <c r="CY4" i="10"/>
  <c r="CX4" i="10"/>
  <c r="CW4" i="10"/>
  <c r="CV4" i="10"/>
  <c r="CU4" i="10"/>
  <c r="CT4" i="10"/>
  <c r="CS4" i="10"/>
  <c r="CR4" i="10"/>
  <c r="CQ4" i="10"/>
  <c r="CP4" i="10"/>
  <c r="CO4" i="10"/>
  <c r="CN4" i="10"/>
  <c r="CM4" i="10"/>
  <c r="CL4" i="10"/>
  <c r="CK4" i="10"/>
  <c r="CJ4" i="10"/>
  <c r="CI4" i="10"/>
  <c r="CH4" i="10"/>
  <c r="CG4" i="10"/>
  <c r="CF4" i="10"/>
  <c r="CE4" i="10"/>
  <c r="CD4" i="10"/>
  <c r="CC4" i="10"/>
  <c r="CB4" i="10"/>
  <c r="CA4" i="10"/>
  <c r="BZ4" i="10"/>
  <c r="BY4" i="10"/>
  <c r="BX4" i="10"/>
  <c r="BW4" i="10"/>
  <c r="BV4" i="10"/>
  <c r="BU4" i="10"/>
  <c r="BT4" i="10"/>
  <c r="BS4" i="10"/>
  <c r="BR4" i="10"/>
  <c r="BQ4" i="10"/>
  <c r="BP4" i="10"/>
  <c r="BO4" i="10"/>
  <c r="BN4" i="10"/>
  <c r="BM4" i="10"/>
  <c r="BL4" i="10"/>
  <c r="EZ3" i="10"/>
  <c r="EY3" i="10"/>
  <c r="EX3" i="10"/>
  <c r="EW3" i="10"/>
  <c r="EV3" i="10"/>
  <c r="EU3" i="10"/>
  <c r="ET3" i="10"/>
  <c r="ES3" i="10"/>
  <c r="ER3" i="10"/>
  <c r="EQ3" i="10"/>
  <c r="EP3" i="10"/>
  <c r="EO3" i="10"/>
  <c r="EN3" i="10"/>
  <c r="EM3" i="10"/>
  <c r="EL3" i="10"/>
  <c r="EK3" i="10"/>
  <c r="EJ3" i="10"/>
  <c r="EI3" i="10"/>
  <c r="EH3" i="10"/>
  <c r="EG3" i="10"/>
  <c r="EF3" i="10"/>
  <c r="EE3" i="10"/>
  <c r="ED3" i="10"/>
  <c r="EC3" i="10"/>
  <c r="EB3" i="10"/>
  <c r="EA3" i="10"/>
  <c r="DZ3" i="10"/>
  <c r="DY3" i="10"/>
  <c r="DX3" i="10"/>
  <c r="DW3" i="10"/>
  <c r="DV3" i="10"/>
  <c r="DU3" i="10"/>
  <c r="DT3" i="10"/>
  <c r="G3" i="10"/>
  <c r="DV1" i="10"/>
  <c r="DT1" i="10"/>
  <c r="G52" i="16"/>
  <c r="F52" i="16"/>
  <c r="E52" i="16"/>
  <c r="D52" i="16"/>
  <c r="C52" i="16"/>
  <c r="YY46" i="16"/>
  <c r="YX46" i="16"/>
  <c r="YW46" i="16"/>
  <c r="YY45" i="16"/>
  <c r="YX45" i="16"/>
  <c r="YW45" i="16"/>
  <c r="YY44" i="16"/>
  <c r="YX44" i="16"/>
  <c r="YW44" i="16"/>
  <c r="YY43" i="16"/>
  <c r="YX43" i="16"/>
  <c r="YW43" i="16"/>
  <c r="YY42" i="16"/>
  <c r="YX42" i="16"/>
  <c r="YW42" i="16"/>
  <c r="YY41" i="16"/>
  <c r="YX41" i="16"/>
  <c r="YW41" i="16"/>
  <c r="AK9" i="16"/>
  <c r="G7" i="16"/>
  <c r="B10" i="16" s="1"/>
  <c r="S6" i="16"/>
  <c r="DP5" i="16"/>
  <c r="FT4" i="16"/>
  <c r="FS4" i="16"/>
  <c r="FR4" i="16"/>
  <c r="FQ4" i="16"/>
  <c r="FP4" i="16"/>
  <c r="FO4" i="16"/>
  <c r="FN4" i="16"/>
  <c r="FM4" i="16"/>
  <c r="FL4" i="16"/>
  <c r="FK4" i="16"/>
  <c r="FJ4" i="16"/>
  <c r="FI4" i="16"/>
  <c r="FH4" i="16"/>
  <c r="FG4" i="16"/>
  <c r="FF4" i="16"/>
  <c r="FE4" i="16"/>
  <c r="FD4" i="16"/>
  <c r="FC4" i="16"/>
  <c r="FB4" i="16"/>
  <c r="FA4" i="16"/>
  <c r="EZ4" i="16"/>
  <c r="EY4" i="16"/>
  <c r="EX4" i="16"/>
  <c r="EW4" i="16"/>
  <c r="EV4" i="16"/>
  <c r="EU4" i="16"/>
  <c r="ET4" i="16"/>
  <c r="ES4" i="16"/>
  <c r="ER4" i="16"/>
  <c r="EQ4" i="16"/>
  <c r="EP4" i="16"/>
  <c r="EO4" i="16"/>
  <c r="EN4" i="16"/>
  <c r="EM4" i="16"/>
  <c r="EL4" i="16"/>
  <c r="EK4" i="16"/>
  <c r="EJ4" i="16"/>
  <c r="EI4" i="16"/>
  <c r="EH4" i="16"/>
  <c r="EG4" i="16"/>
  <c r="EF4" i="16"/>
  <c r="ED4" i="16"/>
  <c r="G9" i="16" s="1"/>
  <c r="EC4" i="16"/>
  <c r="EB4" i="16"/>
  <c r="EA4" i="16"/>
  <c r="DZ4" i="16"/>
  <c r="DY4" i="16"/>
  <c r="DX4" i="16"/>
  <c r="DW4" i="16"/>
  <c r="DV4" i="16"/>
  <c r="DU4" i="16"/>
  <c r="DT4" i="16"/>
  <c r="DS4" i="16"/>
  <c r="DR4" i="16"/>
  <c r="DQ4" i="16"/>
  <c r="DP4" i="16"/>
  <c r="DO4" i="16"/>
  <c r="DN4" i="16"/>
  <c r="DM4" i="16"/>
  <c r="DL4" i="16"/>
  <c r="DK4" i="16"/>
  <c r="DJ4" i="16"/>
  <c r="DI4" i="16"/>
  <c r="DH4" i="16"/>
  <c r="DG4" i="16"/>
  <c r="DF4" i="16"/>
  <c r="DE4" i="16"/>
  <c r="DD4" i="16"/>
  <c r="DC4" i="16"/>
  <c r="DB4" i="16"/>
  <c r="DA4" i="16"/>
  <c r="CZ4" i="16"/>
  <c r="CY4" i="16"/>
  <c r="CX4" i="16"/>
  <c r="CW4" i="16"/>
  <c r="CV4" i="16"/>
  <c r="CU4" i="16"/>
  <c r="CT4" i="16"/>
  <c r="CS4" i="16"/>
  <c r="CR4" i="16"/>
  <c r="CQ4" i="16"/>
  <c r="CP4" i="16"/>
  <c r="CO4" i="16"/>
  <c r="CN4" i="16"/>
  <c r="CM4" i="16"/>
  <c r="CL4" i="16"/>
  <c r="CK4" i="16"/>
  <c r="CJ4" i="16"/>
  <c r="CI4" i="16"/>
  <c r="CH4" i="16"/>
  <c r="CG4" i="16"/>
  <c r="CF4" i="16"/>
  <c r="CE4" i="16"/>
  <c r="CD4" i="16"/>
  <c r="CC4" i="16"/>
  <c r="CB4" i="16"/>
  <c r="CA4" i="16"/>
  <c r="BZ4" i="16"/>
  <c r="BY4" i="16"/>
  <c r="BX4" i="16"/>
  <c r="BW4" i="16"/>
  <c r="BV4" i="16"/>
  <c r="BU4" i="16"/>
  <c r="BT4" i="16"/>
  <c r="BS4" i="16"/>
  <c r="BR4" i="16"/>
  <c r="BQ4" i="16"/>
  <c r="BP4" i="16"/>
  <c r="BO4" i="16"/>
  <c r="BN4" i="16"/>
  <c r="BM4" i="16"/>
  <c r="BL4" i="16"/>
  <c r="BK4" i="16"/>
  <c r="BJ4" i="16"/>
  <c r="BI4" i="16"/>
  <c r="BH4" i="16"/>
  <c r="FT3" i="16"/>
  <c r="FS3" i="16"/>
  <c r="FR3" i="16"/>
  <c r="FQ3" i="16"/>
  <c r="FP3" i="16"/>
  <c r="FO3" i="16"/>
  <c r="FN3" i="16"/>
  <c r="FM3" i="16"/>
  <c r="FL3" i="16"/>
  <c r="FK3" i="16"/>
  <c r="FJ3" i="16"/>
  <c r="FI3" i="16"/>
  <c r="FH3" i="16"/>
  <c r="FG3" i="16"/>
  <c r="FF3" i="16"/>
  <c r="FE3" i="16"/>
  <c r="FD3" i="16"/>
  <c r="FC3" i="16"/>
  <c r="FB3" i="16"/>
  <c r="FA3" i="16"/>
  <c r="EZ3" i="16"/>
  <c r="EY3" i="16"/>
  <c r="EX3" i="16"/>
  <c r="EW3" i="16"/>
  <c r="EV3" i="16"/>
  <c r="EU3" i="16"/>
  <c r="ET3" i="16"/>
  <c r="ES3" i="16"/>
  <c r="ER3" i="16"/>
  <c r="EQ3" i="16"/>
  <c r="EP3" i="16"/>
  <c r="EO3" i="16"/>
  <c r="EN3" i="16"/>
  <c r="EM3" i="16"/>
  <c r="EL3" i="16"/>
  <c r="EK3" i="16"/>
  <c r="EJ3" i="16"/>
  <c r="EI3" i="16"/>
  <c r="EH3" i="16"/>
  <c r="EG3" i="16"/>
  <c r="EF3" i="16"/>
  <c r="EE3" i="16"/>
  <c r="AB3" i="16" s="1"/>
  <c r="ED3" i="16"/>
  <c r="EC3" i="16"/>
  <c r="EB3" i="16"/>
  <c r="EA3" i="16"/>
  <c r="DZ3" i="16"/>
  <c r="DY3" i="16"/>
  <c r="DX3" i="16"/>
  <c r="DW3" i="16"/>
  <c r="DV3" i="16"/>
  <c r="DU3" i="16"/>
  <c r="DT3" i="16"/>
  <c r="DS3" i="16"/>
  <c r="DR3" i="16"/>
  <c r="DQ3" i="16"/>
  <c r="DP3" i="16"/>
  <c r="G3" i="16"/>
  <c r="DR1" i="16"/>
  <c r="DP1" i="16"/>
  <c r="G52" i="15"/>
  <c r="F52" i="15"/>
  <c r="E52" i="15"/>
  <c r="D52" i="15"/>
  <c r="C52" i="15"/>
  <c r="YY46" i="15"/>
  <c r="YX46" i="15"/>
  <c r="YW46" i="15"/>
  <c r="YY45" i="15"/>
  <c r="YX45" i="15"/>
  <c r="YW45" i="15"/>
  <c r="YY44" i="15"/>
  <c r="YX44" i="15"/>
  <c r="YW44" i="15"/>
  <c r="YY43" i="15"/>
  <c r="YX43" i="15"/>
  <c r="YW43" i="15"/>
  <c r="YY42" i="15"/>
  <c r="YX42" i="15"/>
  <c r="YW42" i="15"/>
  <c r="YY41" i="15"/>
  <c r="YX41" i="15"/>
  <c r="YW41" i="15"/>
  <c r="G10" i="15"/>
  <c r="AK9" i="15"/>
  <c r="S7" i="15"/>
  <c r="G7" i="15"/>
  <c r="B10" i="15" s="1"/>
  <c r="S6" i="15"/>
  <c r="DP5" i="15"/>
  <c r="FT4" i="15"/>
  <c r="FS4" i="15"/>
  <c r="FR4" i="15"/>
  <c r="FQ4" i="15"/>
  <c r="FP4" i="15"/>
  <c r="FO4" i="15"/>
  <c r="FN4" i="15"/>
  <c r="FM4" i="15"/>
  <c r="FL4" i="15"/>
  <c r="FK4" i="15"/>
  <c r="FJ4" i="15"/>
  <c r="FI4" i="15"/>
  <c r="FH4" i="15"/>
  <c r="FG4" i="15"/>
  <c r="FF4" i="15"/>
  <c r="FE4" i="15"/>
  <c r="FD4" i="15"/>
  <c r="FC4" i="15"/>
  <c r="FB4" i="15"/>
  <c r="FA4" i="15"/>
  <c r="EZ4" i="15"/>
  <c r="EY4" i="15"/>
  <c r="EX4" i="15"/>
  <c r="EW4" i="15"/>
  <c r="EV4" i="15"/>
  <c r="EU4" i="15"/>
  <c r="ET4" i="15"/>
  <c r="ES4" i="15"/>
  <c r="ER4" i="15"/>
  <c r="EQ4" i="15"/>
  <c r="EP4" i="15"/>
  <c r="EO4" i="15"/>
  <c r="EN4" i="15"/>
  <c r="EM4" i="15"/>
  <c r="EL4" i="15"/>
  <c r="EK4" i="15"/>
  <c r="EJ4" i="15"/>
  <c r="EI4" i="15"/>
  <c r="EH4" i="15"/>
  <c r="EG4" i="15"/>
  <c r="EF4" i="15"/>
  <c r="ED4" i="15"/>
  <c r="G9" i="15" s="1"/>
  <c r="EC4" i="15"/>
  <c r="EB4" i="15"/>
  <c r="EA4" i="15"/>
  <c r="DZ4" i="15"/>
  <c r="DY4" i="15"/>
  <c r="DX4" i="15"/>
  <c r="DW4" i="15"/>
  <c r="DV4" i="15"/>
  <c r="DU4" i="15"/>
  <c r="DT4" i="15"/>
  <c r="DS4" i="15"/>
  <c r="DR4" i="15"/>
  <c r="DQ4" i="15"/>
  <c r="DP4" i="15"/>
  <c r="DO4" i="15"/>
  <c r="DN4" i="15"/>
  <c r="DM4" i="15"/>
  <c r="DL4" i="15"/>
  <c r="DK4" i="15"/>
  <c r="DJ4" i="15"/>
  <c r="DI4" i="15"/>
  <c r="DH4" i="15"/>
  <c r="DG4" i="15"/>
  <c r="DF4" i="15"/>
  <c r="DE4" i="15"/>
  <c r="DD4" i="15"/>
  <c r="DC4" i="15"/>
  <c r="DB4" i="15"/>
  <c r="DA4" i="15"/>
  <c r="CZ4" i="15"/>
  <c r="CY4" i="15"/>
  <c r="CX4" i="15"/>
  <c r="CW4" i="15"/>
  <c r="CV4" i="15"/>
  <c r="CU4" i="15"/>
  <c r="CT4" i="15"/>
  <c r="CS4" i="15"/>
  <c r="CR4" i="15"/>
  <c r="CQ4" i="15"/>
  <c r="CP4" i="15"/>
  <c r="CO4" i="15"/>
  <c r="CN4" i="15"/>
  <c r="CM4" i="15"/>
  <c r="CL4" i="15"/>
  <c r="CK4" i="15"/>
  <c r="CJ4" i="15"/>
  <c r="CI4" i="15"/>
  <c r="CH4" i="15"/>
  <c r="CG4" i="15"/>
  <c r="CF4" i="15"/>
  <c r="CE4" i="15"/>
  <c r="CD4" i="15"/>
  <c r="CC4" i="15"/>
  <c r="CB4" i="15"/>
  <c r="CA4" i="15"/>
  <c r="BZ4" i="15"/>
  <c r="BY4" i="15"/>
  <c r="BX4" i="15"/>
  <c r="BW4" i="15"/>
  <c r="BV4" i="15"/>
  <c r="BU4" i="15"/>
  <c r="BT4" i="15"/>
  <c r="BS4" i="15"/>
  <c r="BR4" i="15"/>
  <c r="BQ4" i="15"/>
  <c r="BP4" i="15"/>
  <c r="BO4" i="15"/>
  <c r="BN4" i="15"/>
  <c r="BM4" i="15"/>
  <c r="BL4" i="15"/>
  <c r="BK4" i="15"/>
  <c r="BJ4" i="15"/>
  <c r="BI4" i="15"/>
  <c r="BH4" i="15"/>
  <c r="FT3" i="15"/>
  <c r="FS3" i="15"/>
  <c r="FR3" i="15"/>
  <c r="FQ3" i="15"/>
  <c r="FP3" i="15"/>
  <c r="FO3" i="15"/>
  <c r="FN3" i="15"/>
  <c r="FM3" i="15"/>
  <c r="FL3" i="15"/>
  <c r="FK3" i="15"/>
  <c r="FJ3" i="15"/>
  <c r="FI3" i="15"/>
  <c r="FH3" i="15"/>
  <c r="FG3" i="15"/>
  <c r="FF3" i="15"/>
  <c r="FE3" i="15"/>
  <c r="FD3" i="15"/>
  <c r="FC3" i="15"/>
  <c r="FB3" i="15"/>
  <c r="FA3" i="15"/>
  <c r="EZ3" i="15"/>
  <c r="EY3" i="15"/>
  <c r="EX3" i="15"/>
  <c r="EW3" i="15"/>
  <c r="EV3" i="15"/>
  <c r="EU3" i="15"/>
  <c r="ET3" i="15"/>
  <c r="ES3" i="15"/>
  <c r="ER3" i="15"/>
  <c r="EQ3" i="15"/>
  <c r="EP3" i="15"/>
  <c r="EO3" i="15"/>
  <c r="EN3" i="15"/>
  <c r="EM3" i="15"/>
  <c r="EL3" i="15"/>
  <c r="EK3" i="15"/>
  <c r="EJ3" i="15"/>
  <c r="EI3" i="15"/>
  <c r="EH3" i="15"/>
  <c r="EG3" i="15"/>
  <c r="EF3" i="15"/>
  <c r="EE3" i="15"/>
  <c r="ED3" i="15"/>
  <c r="EC3" i="15"/>
  <c r="EB3" i="15"/>
  <c r="EA3" i="15"/>
  <c r="DZ3" i="15"/>
  <c r="DY3" i="15"/>
  <c r="DX3" i="15"/>
  <c r="DW3" i="15"/>
  <c r="DV3" i="15"/>
  <c r="DU3" i="15"/>
  <c r="DT3" i="15"/>
  <c r="DS3" i="15"/>
  <c r="DR3" i="15"/>
  <c r="DQ3" i="15"/>
  <c r="DP3" i="15"/>
  <c r="AB3" i="15"/>
  <c r="G3" i="15"/>
  <c r="DR1" i="15"/>
  <c r="D54" i="11"/>
  <c r="C54" i="11"/>
  <c r="ZC48" i="11"/>
  <c r="ZB48" i="11"/>
  <c r="ZA48" i="11"/>
  <c r="ZC47" i="11"/>
  <c r="ZB47" i="11"/>
  <c r="ZA47" i="11"/>
  <c r="ZC46" i="11"/>
  <c r="ZB46" i="11"/>
  <c r="ZA46" i="11"/>
  <c r="ZC45" i="11"/>
  <c r="ZB45" i="11"/>
  <c r="ZA45" i="11"/>
  <c r="ZC44" i="11"/>
  <c r="ZB44" i="11"/>
  <c r="ZA44" i="11"/>
  <c r="ZC43" i="11"/>
  <c r="ZB43" i="11"/>
  <c r="ZA43" i="11"/>
  <c r="D20" i="11"/>
  <c r="E20" i="11" s="1"/>
  <c r="F20" i="11" s="1"/>
  <c r="G20" i="11" s="1"/>
  <c r="H20" i="11" s="1"/>
  <c r="I20" i="11" s="1"/>
  <c r="J20" i="11" s="1"/>
  <c r="K20" i="11" s="1"/>
  <c r="L20" i="11" s="1"/>
  <c r="M20" i="11" s="1"/>
  <c r="N20" i="11" s="1"/>
  <c r="O20" i="11" s="1"/>
  <c r="P20" i="11" s="1"/>
  <c r="Q20" i="11" s="1"/>
  <c r="R20" i="11" s="1"/>
  <c r="S20" i="11" s="1"/>
  <c r="T20" i="11" s="1"/>
  <c r="U20" i="11" s="1"/>
  <c r="V20" i="11" s="1"/>
  <c r="W20" i="11" s="1"/>
  <c r="X20" i="11" s="1"/>
  <c r="Y20" i="11" s="1"/>
  <c r="Z20" i="11" s="1"/>
  <c r="AA20" i="11" s="1"/>
  <c r="AB20" i="11" s="1"/>
  <c r="AC20" i="11" s="1"/>
  <c r="AD20" i="11" s="1"/>
  <c r="AE20" i="11" s="1"/>
  <c r="AH20" i="11" s="1"/>
  <c r="AK20" i="11" s="1"/>
  <c r="E19" i="11"/>
  <c r="F19" i="11" s="1"/>
  <c r="G19" i="11" s="1"/>
  <c r="H19" i="11" s="1"/>
  <c r="I19" i="11" s="1"/>
  <c r="J19" i="11" s="1"/>
  <c r="K19" i="11" s="1"/>
  <c r="L19" i="11" s="1"/>
  <c r="M19" i="11" s="1"/>
  <c r="N19" i="11" s="1"/>
  <c r="O19" i="11" s="1"/>
  <c r="P19" i="11" s="1"/>
  <c r="Q19" i="11" s="1"/>
  <c r="R19" i="11" s="1"/>
  <c r="S19" i="11" s="1"/>
  <c r="T19" i="11" s="1"/>
  <c r="U19" i="11" s="1"/>
  <c r="V19" i="11" s="1"/>
  <c r="W19" i="11" s="1"/>
  <c r="X19" i="11" s="1"/>
  <c r="Y19" i="11" s="1"/>
  <c r="Z19" i="11" s="1"/>
  <c r="AA19" i="11" s="1"/>
  <c r="AB19" i="11" s="1"/>
  <c r="AC19" i="11" s="1"/>
  <c r="AD19" i="11" s="1"/>
  <c r="AE19" i="11" s="1"/>
  <c r="AH19" i="11" s="1"/>
  <c r="AK19" i="11" s="1"/>
  <c r="D19" i="11"/>
  <c r="D18" i="11"/>
  <c r="E18" i="11" s="1"/>
  <c r="F18" i="11" s="1"/>
  <c r="G18" i="11" s="1"/>
  <c r="H18" i="11" s="1"/>
  <c r="I18" i="11" s="1"/>
  <c r="J18" i="11" s="1"/>
  <c r="K18" i="11" s="1"/>
  <c r="L18" i="11" s="1"/>
  <c r="M18" i="11" s="1"/>
  <c r="N18" i="11" s="1"/>
  <c r="O18" i="11" s="1"/>
  <c r="P18" i="11" s="1"/>
  <c r="Q18" i="11" s="1"/>
  <c r="R18" i="11" s="1"/>
  <c r="S18" i="11" s="1"/>
  <c r="T18" i="11" s="1"/>
  <c r="U18" i="11" s="1"/>
  <c r="V18" i="11" s="1"/>
  <c r="W18" i="11" s="1"/>
  <c r="X18" i="11" s="1"/>
  <c r="Y18" i="11" s="1"/>
  <c r="Z18" i="11" s="1"/>
  <c r="AA18" i="11" s="1"/>
  <c r="AB18" i="11" s="1"/>
  <c r="AC18" i="11" s="1"/>
  <c r="AD18" i="11" s="1"/>
  <c r="AE18" i="11" s="1"/>
  <c r="AH18" i="11" s="1"/>
  <c r="AK18" i="11" s="1"/>
  <c r="AK15" i="11"/>
  <c r="AI15" i="11"/>
  <c r="AG15" i="11"/>
  <c r="AE15" i="11"/>
  <c r="AB15" i="11"/>
  <c r="Y15" i="11"/>
  <c r="V15" i="11"/>
  <c r="S15" i="11"/>
  <c r="P15" i="11"/>
  <c r="M15" i="11"/>
  <c r="J15" i="11"/>
  <c r="G15" i="11"/>
  <c r="D15" i="11"/>
  <c r="AO11" i="11"/>
  <c r="G9" i="11"/>
  <c r="G8" i="11"/>
  <c r="G7" i="11"/>
  <c r="B12" i="11" s="1"/>
  <c r="EZ4" i="11"/>
  <c r="EY4" i="11"/>
  <c r="EX4" i="11"/>
  <c r="EW4" i="11"/>
  <c r="EV4" i="11"/>
  <c r="EU4" i="11"/>
  <c r="ET4" i="11"/>
  <c r="ES4" i="11"/>
  <c r="ER4" i="11"/>
  <c r="EQ4" i="11"/>
  <c r="EP4" i="11"/>
  <c r="EO4" i="11"/>
  <c r="EN4" i="11"/>
  <c r="EM4" i="11"/>
  <c r="EL4" i="11"/>
  <c r="EK4" i="11"/>
  <c r="EJ4" i="11"/>
  <c r="EI4" i="11"/>
  <c r="EH4" i="11"/>
  <c r="EG4" i="11"/>
  <c r="EF4" i="11"/>
  <c r="EE4" i="11"/>
  <c r="ED4" i="11"/>
  <c r="EC4" i="11"/>
  <c r="EB4" i="11"/>
  <c r="EA4" i="11"/>
  <c r="DZ4" i="11"/>
  <c r="DY4" i="11"/>
  <c r="DX4" i="11"/>
  <c r="DW4" i="11"/>
  <c r="DV4" i="11"/>
  <c r="DU4" i="11"/>
  <c r="DT4" i="11"/>
  <c r="DS4" i="11"/>
  <c r="DR4" i="11"/>
  <c r="DQ4" i="11"/>
  <c r="DP4" i="11"/>
  <c r="DO4" i="11"/>
  <c r="DN4" i="11"/>
  <c r="DM4" i="11"/>
  <c r="DL4" i="11"/>
  <c r="DK4" i="11"/>
  <c r="DJ4" i="11"/>
  <c r="DI4" i="11"/>
  <c r="DH4" i="11"/>
  <c r="DG4" i="11"/>
  <c r="DF4" i="11"/>
  <c r="DE4" i="11"/>
  <c r="DD4" i="11"/>
  <c r="DC4" i="11"/>
  <c r="DB4" i="11"/>
  <c r="DA4" i="11"/>
  <c r="CZ4" i="11"/>
  <c r="CY4" i="11"/>
  <c r="CX4" i="11"/>
  <c r="CW4" i="11"/>
  <c r="CV4" i="11"/>
  <c r="CU4" i="11"/>
  <c r="CT4" i="11"/>
  <c r="CS4" i="11"/>
  <c r="CR4" i="11"/>
  <c r="CQ4" i="11"/>
  <c r="CP4" i="11"/>
  <c r="CO4" i="11"/>
  <c r="CN4" i="11"/>
  <c r="CM4" i="11"/>
  <c r="CL4" i="11"/>
  <c r="CK4" i="11"/>
  <c r="CJ4" i="11"/>
  <c r="CI4" i="11"/>
  <c r="CH4" i="11"/>
  <c r="CG4" i="11"/>
  <c r="CF4" i="11"/>
  <c r="CE4" i="11"/>
  <c r="CD4" i="11"/>
  <c r="CC4" i="11"/>
  <c r="CB4" i="11"/>
  <c r="CA4" i="11"/>
  <c r="BZ4" i="11"/>
  <c r="BY4" i="11"/>
  <c r="BX4" i="11"/>
  <c r="BW4" i="11"/>
  <c r="BV4" i="11"/>
  <c r="BU4" i="11"/>
  <c r="BT4" i="11"/>
  <c r="BS4" i="11"/>
  <c r="BR4" i="11"/>
  <c r="BQ4" i="11"/>
  <c r="BP4" i="11"/>
  <c r="BO4" i="11"/>
  <c r="BN4" i="11"/>
  <c r="BM4" i="11"/>
  <c r="BL4" i="11"/>
  <c r="EZ3" i="11"/>
  <c r="EY3" i="11"/>
  <c r="EX3" i="11"/>
  <c r="EW3" i="11"/>
  <c r="EV3" i="11"/>
  <c r="EU3" i="11"/>
  <c r="ET3" i="11"/>
  <c r="ES3" i="11"/>
  <c r="ER3" i="11"/>
  <c r="EQ3" i="11"/>
  <c r="EP3" i="11"/>
  <c r="EO3" i="11"/>
  <c r="EN3" i="11"/>
  <c r="EM3" i="11"/>
  <c r="EL3" i="11"/>
  <c r="EK3" i="11"/>
  <c r="EJ3" i="11"/>
  <c r="EI3" i="11"/>
  <c r="G10" i="11" s="1"/>
  <c r="EH3" i="11"/>
  <c r="EG3" i="11"/>
  <c r="EF3" i="11"/>
  <c r="EE3" i="11"/>
  <c r="ED3" i="11"/>
  <c r="EC3" i="11"/>
  <c r="EB3" i="11"/>
  <c r="EA3" i="11"/>
  <c r="DZ3" i="11"/>
  <c r="DY3" i="11"/>
  <c r="DX3" i="11"/>
  <c r="DW3" i="11"/>
  <c r="DV3" i="11"/>
  <c r="DU3" i="11"/>
  <c r="DT3" i="11"/>
  <c r="G3" i="11"/>
  <c r="DV1" i="11"/>
  <c r="G52" i="14"/>
  <c r="F52" i="14"/>
  <c r="E52" i="14"/>
  <c r="D52" i="14"/>
  <c r="C52" i="14"/>
  <c r="YY46" i="14"/>
  <c r="YX46" i="14"/>
  <c r="YW46" i="14"/>
  <c r="YY45" i="14"/>
  <c r="YX45" i="14"/>
  <c r="YW45" i="14"/>
  <c r="YY44" i="14"/>
  <c r="YX44" i="14"/>
  <c r="YW44" i="14"/>
  <c r="YY43" i="14"/>
  <c r="YX43" i="14"/>
  <c r="YW43" i="14"/>
  <c r="YY42" i="14"/>
  <c r="YX42" i="14"/>
  <c r="YW42" i="14"/>
  <c r="YY41" i="14"/>
  <c r="YX41" i="14"/>
  <c r="YW41" i="14"/>
  <c r="B10" i="14"/>
  <c r="AK9" i="14"/>
  <c r="G9" i="14"/>
  <c r="G7" i="14"/>
  <c r="S6" i="14"/>
  <c r="DR1" i="14" s="1"/>
  <c r="DP5" i="14"/>
  <c r="FT4" i="14"/>
  <c r="FS4" i="14"/>
  <c r="FR4" i="14"/>
  <c r="FQ4" i="14"/>
  <c r="FP4" i="14"/>
  <c r="FO4" i="14"/>
  <c r="FN4" i="14"/>
  <c r="FM4" i="14"/>
  <c r="FL4" i="14"/>
  <c r="FK4" i="14"/>
  <c r="FJ4" i="14"/>
  <c r="FI4" i="14"/>
  <c r="FH4" i="14"/>
  <c r="FG4" i="14"/>
  <c r="FF4" i="14"/>
  <c r="FE4" i="14"/>
  <c r="FD4" i="14"/>
  <c r="FC4" i="14"/>
  <c r="FB4" i="14"/>
  <c r="FA4" i="14"/>
  <c r="EZ4" i="14"/>
  <c r="EY4" i="14"/>
  <c r="EX4" i="14"/>
  <c r="EW4" i="14"/>
  <c r="EV4" i="14"/>
  <c r="EU4" i="14"/>
  <c r="ET4" i="14"/>
  <c r="ES4" i="14"/>
  <c r="ER4" i="14"/>
  <c r="EQ4" i="14"/>
  <c r="EP4" i="14"/>
  <c r="EO4" i="14"/>
  <c r="EN4" i="14"/>
  <c r="EM4" i="14"/>
  <c r="EL4" i="14"/>
  <c r="EK4" i="14"/>
  <c r="EJ4" i="14"/>
  <c r="EI4" i="14"/>
  <c r="EH4" i="14"/>
  <c r="EG4" i="14"/>
  <c r="EF4" i="14"/>
  <c r="ED4" i="14"/>
  <c r="S7" i="14" s="1"/>
  <c r="EC4" i="14"/>
  <c r="EB4" i="14"/>
  <c r="EA4" i="14"/>
  <c r="DZ4" i="14"/>
  <c r="DY4" i="14"/>
  <c r="DX4" i="14"/>
  <c r="DW4" i="14"/>
  <c r="DV4" i="14"/>
  <c r="DU4" i="14"/>
  <c r="DT4" i="14"/>
  <c r="DS4" i="14"/>
  <c r="DR4" i="14"/>
  <c r="DQ4" i="14"/>
  <c r="DP4" i="14"/>
  <c r="DO4" i="14"/>
  <c r="DN4" i="14"/>
  <c r="DM4" i="14"/>
  <c r="DL4" i="14"/>
  <c r="DK4" i="14"/>
  <c r="DJ4" i="14"/>
  <c r="DI4" i="14"/>
  <c r="DH4" i="14"/>
  <c r="DG4" i="14"/>
  <c r="DF4" i="14"/>
  <c r="DE4" i="14"/>
  <c r="DD4" i="14"/>
  <c r="DC4" i="14"/>
  <c r="DB4" i="14"/>
  <c r="DA4" i="14"/>
  <c r="CZ4" i="14"/>
  <c r="CY4" i="14"/>
  <c r="CX4" i="14"/>
  <c r="CW4" i="14"/>
  <c r="CV4" i="14"/>
  <c r="CU4" i="14"/>
  <c r="CT4" i="14"/>
  <c r="CS4" i="14"/>
  <c r="CR4" i="14"/>
  <c r="CQ4" i="14"/>
  <c r="CP4" i="14"/>
  <c r="CO4" i="14"/>
  <c r="CN4" i="14"/>
  <c r="CM4" i="14"/>
  <c r="CL4" i="14"/>
  <c r="CK4" i="14"/>
  <c r="CJ4" i="14"/>
  <c r="CI4" i="14"/>
  <c r="CH4" i="14"/>
  <c r="CG4" i="14"/>
  <c r="CF4" i="14"/>
  <c r="CE4" i="14"/>
  <c r="CD4" i="14"/>
  <c r="CC4" i="14"/>
  <c r="CB4" i="14"/>
  <c r="CA4" i="14"/>
  <c r="BZ4" i="14"/>
  <c r="BY4" i="14"/>
  <c r="BX4" i="14"/>
  <c r="BW4" i="14"/>
  <c r="BV4" i="14"/>
  <c r="BU4" i="14"/>
  <c r="BT4" i="14"/>
  <c r="BS4" i="14"/>
  <c r="BR4" i="14"/>
  <c r="BQ4" i="14"/>
  <c r="BP4" i="14"/>
  <c r="BO4" i="14"/>
  <c r="BN4" i="14"/>
  <c r="BM4" i="14"/>
  <c r="BL4" i="14"/>
  <c r="BK4" i="14"/>
  <c r="BJ4" i="14"/>
  <c r="BI4" i="14"/>
  <c r="BH4" i="14"/>
  <c r="FT3" i="14"/>
  <c r="FS3" i="14"/>
  <c r="FR3" i="14"/>
  <c r="FQ3" i="14"/>
  <c r="FP3" i="14"/>
  <c r="FO3" i="14"/>
  <c r="FN3" i="14"/>
  <c r="FM3" i="14"/>
  <c r="FL3" i="14"/>
  <c r="FK3" i="14"/>
  <c r="FJ3" i="14"/>
  <c r="FI3" i="14"/>
  <c r="FH3" i="14"/>
  <c r="FG3" i="14"/>
  <c r="FF3" i="14"/>
  <c r="FE3" i="14"/>
  <c r="FD3" i="14"/>
  <c r="FC3" i="14"/>
  <c r="FB3" i="14"/>
  <c r="FA3" i="14"/>
  <c r="EZ3" i="14"/>
  <c r="EY3" i="14"/>
  <c r="EX3" i="14"/>
  <c r="EW3" i="14"/>
  <c r="EV3" i="14"/>
  <c r="EU3" i="14"/>
  <c r="ET3" i="14"/>
  <c r="ES3" i="14"/>
  <c r="ER3" i="14"/>
  <c r="EQ3" i="14"/>
  <c r="EP3" i="14"/>
  <c r="EO3" i="14"/>
  <c r="EN3" i="14"/>
  <c r="EM3" i="14"/>
  <c r="EL3" i="14"/>
  <c r="EK3" i="14"/>
  <c r="EJ3" i="14"/>
  <c r="EI3" i="14"/>
  <c r="EH3" i="14"/>
  <c r="EG3" i="14"/>
  <c r="EF3" i="14"/>
  <c r="EE3" i="14"/>
  <c r="G10" i="14" s="1"/>
  <c r="ED3" i="14"/>
  <c r="EC3" i="14"/>
  <c r="EB3" i="14"/>
  <c r="EA3" i="14"/>
  <c r="DZ3" i="14"/>
  <c r="DY3" i="14"/>
  <c r="DX3" i="14"/>
  <c r="DW3" i="14"/>
  <c r="DV3" i="14"/>
  <c r="DU3" i="14"/>
  <c r="DT3" i="14"/>
  <c r="DS3" i="14"/>
  <c r="DR3" i="14"/>
  <c r="DQ3" i="14"/>
  <c r="DP3" i="14"/>
  <c r="AB3" i="14"/>
  <c r="G3" i="14"/>
  <c r="DP1" i="14"/>
  <c r="G52" i="13"/>
  <c r="F52" i="13"/>
  <c r="E52" i="13"/>
  <c r="D52" i="13"/>
  <c r="C52" i="13"/>
  <c r="YY46" i="13"/>
  <c r="YX46" i="13"/>
  <c r="YW46" i="13"/>
  <c r="YY45" i="13"/>
  <c r="YX45" i="13"/>
  <c r="YW45" i="13"/>
  <c r="YY44" i="13"/>
  <c r="YX44" i="13"/>
  <c r="YW44" i="13"/>
  <c r="YY43" i="13"/>
  <c r="YX43" i="13"/>
  <c r="YW43" i="13"/>
  <c r="YY42" i="13"/>
  <c r="YX42" i="13"/>
  <c r="YW42" i="13"/>
  <c r="YY41" i="13"/>
  <c r="YX41" i="13"/>
  <c r="YW41" i="13"/>
  <c r="G10" i="13"/>
  <c r="B10" i="13"/>
  <c r="AK9" i="13"/>
  <c r="G9" i="13"/>
  <c r="G7" i="13"/>
  <c r="S6" i="13"/>
  <c r="DP5" i="13"/>
  <c r="FT4" i="13"/>
  <c r="FS4" i="13"/>
  <c r="FR4" i="13"/>
  <c r="FQ4" i="13"/>
  <c r="FP4" i="13"/>
  <c r="FO4" i="13"/>
  <c r="FN4" i="13"/>
  <c r="FM4" i="13"/>
  <c r="FL4" i="13"/>
  <c r="FK4" i="13"/>
  <c r="FJ4" i="13"/>
  <c r="FI4" i="13"/>
  <c r="FH4" i="13"/>
  <c r="FG4" i="13"/>
  <c r="FF4" i="13"/>
  <c r="FE4" i="13"/>
  <c r="FD4" i="13"/>
  <c r="FC4" i="13"/>
  <c r="FB4" i="13"/>
  <c r="FA4" i="13"/>
  <c r="EZ4" i="13"/>
  <c r="EY4" i="13"/>
  <c r="EX4" i="13"/>
  <c r="EW4" i="13"/>
  <c r="EV4" i="13"/>
  <c r="EU4" i="13"/>
  <c r="ET4" i="13"/>
  <c r="ES4" i="13"/>
  <c r="ER4" i="13"/>
  <c r="EQ4" i="13"/>
  <c r="EP4" i="13"/>
  <c r="EO4" i="13"/>
  <c r="EN4" i="13"/>
  <c r="EM4" i="13"/>
  <c r="EL4" i="13"/>
  <c r="EK4" i="13"/>
  <c r="EJ4" i="13"/>
  <c r="EI4" i="13"/>
  <c r="EH4" i="13"/>
  <c r="EG4" i="13"/>
  <c r="EF4" i="13"/>
  <c r="ED4" i="13"/>
  <c r="S7" i="13" s="1"/>
  <c r="EC4" i="13"/>
  <c r="EB4" i="13"/>
  <c r="EA4" i="13"/>
  <c r="DZ4" i="13"/>
  <c r="DY4" i="13"/>
  <c r="DX4" i="13"/>
  <c r="DW4" i="13"/>
  <c r="DV4" i="13"/>
  <c r="DU4" i="13"/>
  <c r="DT4" i="13"/>
  <c r="DS4" i="13"/>
  <c r="DR4" i="13"/>
  <c r="DQ4" i="13"/>
  <c r="DP4" i="13"/>
  <c r="DO4" i="13"/>
  <c r="DN4" i="13"/>
  <c r="DM4" i="13"/>
  <c r="DL4" i="13"/>
  <c r="DK4" i="13"/>
  <c r="DJ4" i="13"/>
  <c r="DI4" i="13"/>
  <c r="DH4" i="13"/>
  <c r="DG4" i="13"/>
  <c r="DF4" i="13"/>
  <c r="DE4" i="13"/>
  <c r="DD4" i="13"/>
  <c r="DC4" i="13"/>
  <c r="DB4" i="13"/>
  <c r="DA4" i="13"/>
  <c r="CZ4" i="13"/>
  <c r="CY4" i="13"/>
  <c r="CX4" i="13"/>
  <c r="CW4" i="13"/>
  <c r="CV4" i="13"/>
  <c r="CU4" i="13"/>
  <c r="CT4" i="13"/>
  <c r="CS4" i="13"/>
  <c r="CR4" i="13"/>
  <c r="CQ4" i="13"/>
  <c r="CP4" i="13"/>
  <c r="CO4" i="13"/>
  <c r="CN4" i="13"/>
  <c r="CM4" i="13"/>
  <c r="CL4" i="13"/>
  <c r="CK4" i="13"/>
  <c r="CJ4" i="13"/>
  <c r="CI4" i="13"/>
  <c r="CH4" i="13"/>
  <c r="CG4" i="13"/>
  <c r="CF4" i="13"/>
  <c r="CE4" i="13"/>
  <c r="CD4" i="13"/>
  <c r="CC4" i="13"/>
  <c r="CB4" i="13"/>
  <c r="CA4" i="13"/>
  <c r="BZ4" i="13"/>
  <c r="BY4" i="13"/>
  <c r="BX4" i="13"/>
  <c r="BW4" i="13"/>
  <c r="BV4" i="13"/>
  <c r="BU4" i="13"/>
  <c r="BT4" i="13"/>
  <c r="BS4" i="13"/>
  <c r="BR4" i="13"/>
  <c r="BQ4" i="13"/>
  <c r="BP4" i="13"/>
  <c r="BO4" i="13"/>
  <c r="BN4" i="13"/>
  <c r="BM4" i="13"/>
  <c r="BL4" i="13"/>
  <c r="BK4" i="13"/>
  <c r="BJ4" i="13"/>
  <c r="BI4" i="13"/>
  <c r="BH4" i="13"/>
  <c r="FT3" i="13"/>
  <c r="FS3" i="13"/>
  <c r="FR3" i="13"/>
  <c r="FQ3" i="13"/>
  <c r="FP3" i="13"/>
  <c r="FO3" i="13"/>
  <c r="FN3" i="13"/>
  <c r="FM3" i="13"/>
  <c r="FL3" i="13"/>
  <c r="FK3" i="13"/>
  <c r="FJ3" i="13"/>
  <c r="FI3" i="13"/>
  <c r="FH3" i="13"/>
  <c r="FG3" i="13"/>
  <c r="FF3" i="13"/>
  <c r="FE3" i="13"/>
  <c r="FD3" i="13"/>
  <c r="FC3" i="13"/>
  <c r="FB3" i="13"/>
  <c r="FA3" i="13"/>
  <c r="EZ3" i="13"/>
  <c r="EY3" i="13"/>
  <c r="EX3" i="13"/>
  <c r="EW3" i="13"/>
  <c r="EV3" i="13"/>
  <c r="EU3" i="13"/>
  <c r="ET3" i="13"/>
  <c r="ES3" i="13"/>
  <c r="ER3" i="13"/>
  <c r="EQ3" i="13"/>
  <c r="EP3" i="13"/>
  <c r="EO3" i="13"/>
  <c r="EN3" i="13"/>
  <c r="EM3" i="13"/>
  <c r="EL3" i="13"/>
  <c r="EK3" i="13"/>
  <c r="EJ3" i="13"/>
  <c r="EI3" i="13"/>
  <c r="EH3" i="13"/>
  <c r="EG3" i="13"/>
  <c r="EF3" i="13"/>
  <c r="EE3" i="13"/>
  <c r="ED3" i="13"/>
  <c r="EC3" i="13"/>
  <c r="EB3" i="13"/>
  <c r="EA3" i="13"/>
  <c r="DZ3" i="13"/>
  <c r="DY3" i="13"/>
  <c r="DX3" i="13"/>
  <c r="DW3" i="13"/>
  <c r="DV3" i="13"/>
  <c r="DU3" i="13"/>
  <c r="DT3" i="13"/>
  <c r="DS3" i="13"/>
  <c r="DR3" i="13"/>
  <c r="DQ3" i="13"/>
  <c r="DP3" i="13"/>
  <c r="AB3" i="13"/>
  <c r="G3" i="13"/>
  <c r="DR1" i="13"/>
  <c r="DP1" i="13"/>
  <c r="D54" i="68"/>
  <c r="C54" i="68"/>
  <c r="ZC48" i="68"/>
  <c r="ZB48" i="68"/>
  <c r="ZA48" i="68"/>
  <c r="ZC47" i="68"/>
  <c r="ZB47" i="68"/>
  <c r="ZA47" i="68"/>
  <c r="ZC46" i="68"/>
  <c r="ZB46" i="68"/>
  <c r="ZA46" i="68"/>
  <c r="ZC45" i="68"/>
  <c r="ZB45" i="68"/>
  <c r="ZA45" i="68"/>
  <c r="ZC44" i="68"/>
  <c r="ZB44" i="68"/>
  <c r="ZA44" i="68"/>
  <c r="ZC43" i="68"/>
  <c r="ZB43" i="68"/>
  <c r="ZA43" i="68"/>
  <c r="D20" i="68"/>
  <c r="E20" i="68" s="1"/>
  <c r="F20" i="68" s="1"/>
  <c r="G20" i="68" s="1"/>
  <c r="H20" i="68" s="1"/>
  <c r="I20" i="68" s="1"/>
  <c r="J20" i="68" s="1"/>
  <c r="K20" i="68" s="1"/>
  <c r="L20" i="68" s="1"/>
  <c r="M20" i="68" s="1"/>
  <c r="N20" i="68" s="1"/>
  <c r="O20" i="68" s="1"/>
  <c r="P20" i="68" s="1"/>
  <c r="Q20" i="68" s="1"/>
  <c r="R20" i="68" s="1"/>
  <c r="S20" i="68" s="1"/>
  <c r="T20" i="68" s="1"/>
  <c r="U20" i="68" s="1"/>
  <c r="V20" i="68" s="1"/>
  <c r="W20" i="68" s="1"/>
  <c r="X20" i="68" s="1"/>
  <c r="Y20" i="68" s="1"/>
  <c r="Z20" i="68" s="1"/>
  <c r="AA20" i="68" s="1"/>
  <c r="AB20" i="68" s="1"/>
  <c r="AC20" i="68" s="1"/>
  <c r="AD20" i="68" s="1"/>
  <c r="AE20" i="68" s="1"/>
  <c r="AH20" i="68" s="1"/>
  <c r="AK20" i="68" s="1"/>
  <c r="N19" i="68"/>
  <c r="O19" i="68" s="1"/>
  <c r="P19" i="68" s="1"/>
  <c r="Q19" i="68" s="1"/>
  <c r="R19" i="68" s="1"/>
  <c r="S19" i="68" s="1"/>
  <c r="T19" i="68" s="1"/>
  <c r="U19" i="68" s="1"/>
  <c r="V19" i="68" s="1"/>
  <c r="W19" i="68" s="1"/>
  <c r="X19" i="68" s="1"/>
  <c r="Y19" i="68" s="1"/>
  <c r="Z19" i="68" s="1"/>
  <c r="AA19" i="68" s="1"/>
  <c r="AB19" i="68" s="1"/>
  <c r="AC19" i="68" s="1"/>
  <c r="AD19" i="68" s="1"/>
  <c r="AE19" i="68" s="1"/>
  <c r="AH19" i="68" s="1"/>
  <c r="AK19" i="68" s="1"/>
  <c r="D19" i="68"/>
  <c r="E19" i="68" s="1"/>
  <c r="F19" i="68" s="1"/>
  <c r="G19" i="68" s="1"/>
  <c r="H19" i="68" s="1"/>
  <c r="I19" i="68" s="1"/>
  <c r="J19" i="68" s="1"/>
  <c r="K19" i="68" s="1"/>
  <c r="L19" i="68" s="1"/>
  <c r="M19" i="68" s="1"/>
  <c r="J18" i="68"/>
  <c r="K18" i="68" s="1"/>
  <c r="L18" i="68" s="1"/>
  <c r="M18" i="68" s="1"/>
  <c r="N18" i="68" s="1"/>
  <c r="O18" i="68" s="1"/>
  <c r="P18" i="68" s="1"/>
  <c r="Q18" i="68" s="1"/>
  <c r="R18" i="68" s="1"/>
  <c r="S18" i="68" s="1"/>
  <c r="T18" i="68" s="1"/>
  <c r="U18" i="68" s="1"/>
  <c r="V18" i="68" s="1"/>
  <c r="W18" i="68" s="1"/>
  <c r="X18" i="68" s="1"/>
  <c r="Y18" i="68" s="1"/>
  <c r="Z18" i="68" s="1"/>
  <c r="AA18" i="68" s="1"/>
  <c r="AB18" i="68" s="1"/>
  <c r="AC18" i="68" s="1"/>
  <c r="AD18" i="68" s="1"/>
  <c r="AE18" i="68" s="1"/>
  <c r="AH18" i="68" s="1"/>
  <c r="AK18" i="68" s="1"/>
  <c r="H18" i="68"/>
  <c r="I18" i="68" s="1"/>
  <c r="D18" i="68"/>
  <c r="E18" i="68" s="1"/>
  <c r="F18" i="68" s="1"/>
  <c r="G18" i="68" s="1"/>
  <c r="AI16" i="68"/>
  <c r="Y16" i="68"/>
  <c r="V16" i="68"/>
  <c r="P16" i="68"/>
  <c r="D16" i="68"/>
  <c r="AK15" i="68"/>
  <c r="AI15" i="68"/>
  <c r="AG15" i="68"/>
  <c r="AE15" i="68"/>
  <c r="AB15" i="68"/>
  <c r="Y15" i="68"/>
  <c r="V15" i="68"/>
  <c r="S15" i="68"/>
  <c r="P15" i="68"/>
  <c r="M15" i="68"/>
  <c r="J15" i="68"/>
  <c r="G15" i="68"/>
  <c r="D15" i="68"/>
  <c r="AO11" i="68"/>
  <c r="G8" i="68"/>
  <c r="DV1" i="68" s="1"/>
  <c r="G7" i="68"/>
  <c r="B12" i="68" s="1"/>
  <c r="EZ4" i="68"/>
  <c r="EY4" i="68"/>
  <c r="EX4" i="68"/>
  <c r="EW4" i="68"/>
  <c r="EV4" i="68"/>
  <c r="EU4" i="68"/>
  <c r="ET4" i="68"/>
  <c r="ES4" i="68"/>
  <c r="ER4" i="68"/>
  <c r="EQ4" i="68"/>
  <c r="EP4" i="68"/>
  <c r="AG16" i="68" s="1"/>
  <c r="EO4" i="68"/>
  <c r="AE16" i="68" s="1"/>
  <c r="EN4" i="68"/>
  <c r="AB16" i="68" s="1"/>
  <c r="EM4" i="68"/>
  <c r="EL4" i="68"/>
  <c r="EK4" i="68"/>
  <c r="S16" i="68" s="1"/>
  <c r="EJ4" i="68"/>
  <c r="EI4" i="68"/>
  <c r="EH4" i="68"/>
  <c r="M16" i="68" s="1"/>
  <c r="EG4" i="68"/>
  <c r="G16" i="68" s="1"/>
  <c r="EF4" i="68"/>
  <c r="EE4" i="68"/>
  <c r="ED4" i="68"/>
  <c r="G9" i="68" s="1"/>
  <c r="EB4" i="68"/>
  <c r="EA4" i="68"/>
  <c r="DZ4" i="68"/>
  <c r="DX4" i="68"/>
  <c r="DW4" i="68"/>
  <c r="DU4" i="68"/>
  <c r="DT4" i="68"/>
  <c r="DS4" i="68"/>
  <c r="DR4" i="68"/>
  <c r="DQ4" i="68"/>
  <c r="DP4" i="68"/>
  <c r="DO4" i="68"/>
  <c r="DN4" i="68"/>
  <c r="DM4" i="68"/>
  <c r="DL4" i="68"/>
  <c r="DK4" i="68"/>
  <c r="DJ4" i="68"/>
  <c r="DI4" i="68"/>
  <c r="DH4" i="68"/>
  <c r="DG4" i="68"/>
  <c r="DF4" i="68"/>
  <c r="DE4" i="68"/>
  <c r="DD4" i="68"/>
  <c r="DC4" i="68"/>
  <c r="DB4" i="68"/>
  <c r="DA4" i="68"/>
  <c r="CZ4" i="68"/>
  <c r="CY4" i="68"/>
  <c r="CX4" i="68"/>
  <c r="CW4" i="68"/>
  <c r="CV4" i="68"/>
  <c r="CU4" i="68"/>
  <c r="CT4" i="68"/>
  <c r="CS4" i="68"/>
  <c r="CR4" i="68"/>
  <c r="CQ4" i="68"/>
  <c r="CP4" i="68"/>
  <c r="CO4" i="68"/>
  <c r="CN4" i="68"/>
  <c r="CM4" i="68"/>
  <c r="CL4" i="68"/>
  <c r="CK4" i="68"/>
  <c r="CJ4" i="68"/>
  <c r="CI4" i="68"/>
  <c r="CH4" i="68"/>
  <c r="CG4" i="68"/>
  <c r="CF4" i="68"/>
  <c r="CE4" i="68"/>
  <c r="CD4" i="68"/>
  <c r="CC4" i="68"/>
  <c r="CB4" i="68"/>
  <c r="CA4" i="68"/>
  <c r="BZ4" i="68"/>
  <c r="BY4" i="68"/>
  <c r="BX4" i="68"/>
  <c r="BW4" i="68"/>
  <c r="BV4" i="68"/>
  <c r="BU4" i="68"/>
  <c r="BT4" i="68"/>
  <c r="BS4" i="68"/>
  <c r="BR4" i="68"/>
  <c r="BQ4" i="68"/>
  <c r="BP4" i="68"/>
  <c r="BO4" i="68"/>
  <c r="BN4" i="68"/>
  <c r="BM4" i="68"/>
  <c r="BL4" i="68"/>
  <c r="EZ3" i="68"/>
  <c r="EY3" i="68"/>
  <c r="EX3" i="68"/>
  <c r="EW3" i="68"/>
  <c r="EV3" i="68"/>
  <c r="EU3" i="68"/>
  <c r="ET3" i="68"/>
  <c r="ES3" i="68"/>
  <c r="ER3" i="68"/>
  <c r="EQ3" i="68"/>
  <c r="EP3" i="68"/>
  <c r="EO3" i="68"/>
  <c r="EN3" i="68"/>
  <c r="EM3" i="68"/>
  <c r="EL3" i="68"/>
  <c r="EK3" i="68"/>
  <c r="EJ3" i="68"/>
  <c r="EI3" i="68"/>
  <c r="G10" i="68" s="1"/>
  <c r="EH3" i="68"/>
  <c r="EG3" i="68"/>
  <c r="EF3" i="68"/>
  <c r="EE3" i="68"/>
  <c r="ED3" i="68"/>
  <c r="EC3" i="68"/>
  <c r="EB3" i="68"/>
  <c r="EA3" i="68"/>
  <c r="DZ3" i="68"/>
  <c r="DY3" i="68"/>
  <c r="DX3" i="68"/>
  <c r="DW3" i="68"/>
  <c r="DV3" i="68"/>
  <c r="DU3" i="68"/>
  <c r="DT3" i="68"/>
  <c r="G3" i="68"/>
  <c r="DT1" i="68"/>
  <c r="D54" i="69"/>
  <c r="C54" i="69"/>
  <c r="ZC48" i="69"/>
  <c r="ZB48" i="69"/>
  <c r="ZA48" i="69"/>
  <c r="ZC47" i="69"/>
  <c r="ZB47" i="69"/>
  <c r="ZA47" i="69"/>
  <c r="ZC46" i="69"/>
  <c r="ZB46" i="69"/>
  <c r="ZA46" i="69"/>
  <c r="ZC45" i="69"/>
  <c r="ZB45" i="69"/>
  <c r="ZA45" i="69"/>
  <c r="ZC44" i="69"/>
  <c r="ZB44" i="69"/>
  <c r="ZA44" i="69"/>
  <c r="ZC43" i="69"/>
  <c r="ZB43" i="69"/>
  <c r="ZA43" i="69"/>
  <c r="I20" i="69"/>
  <c r="J20" i="69" s="1"/>
  <c r="K20" i="69" s="1"/>
  <c r="L20" i="69" s="1"/>
  <c r="M20" i="69" s="1"/>
  <c r="N20" i="69" s="1"/>
  <c r="O20" i="69" s="1"/>
  <c r="P20" i="69" s="1"/>
  <c r="Q20" i="69" s="1"/>
  <c r="R20" i="69" s="1"/>
  <c r="S20" i="69" s="1"/>
  <c r="T20" i="69" s="1"/>
  <c r="U20" i="69" s="1"/>
  <c r="V20" i="69" s="1"/>
  <c r="W20" i="69" s="1"/>
  <c r="X20" i="69" s="1"/>
  <c r="Y20" i="69" s="1"/>
  <c r="Z20" i="69" s="1"/>
  <c r="AA20" i="69" s="1"/>
  <c r="AB20" i="69" s="1"/>
  <c r="AC20" i="69" s="1"/>
  <c r="AD20" i="69" s="1"/>
  <c r="AE20" i="69" s="1"/>
  <c r="AH20" i="69" s="1"/>
  <c r="AK20" i="69" s="1"/>
  <c r="D20" i="69"/>
  <c r="E20" i="69" s="1"/>
  <c r="F20" i="69" s="1"/>
  <c r="G20" i="69" s="1"/>
  <c r="H20" i="69" s="1"/>
  <c r="D19" i="69"/>
  <c r="E19" i="69" s="1"/>
  <c r="F19" i="69" s="1"/>
  <c r="G19" i="69" s="1"/>
  <c r="H19" i="69" s="1"/>
  <c r="I19" i="69" s="1"/>
  <c r="J19" i="69" s="1"/>
  <c r="K19" i="69" s="1"/>
  <c r="L19" i="69" s="1"/>
  <c r="M19" i="69" s="1"/>
  <c r="N19" i="69" s="1"/>
  <c r="O19" i="69" s="1"/>
  <c r="P19" i="69" s="1"/>
  <c r="Q19" i="69" s="1"/>
  <c r="R19" i="69" s="1"/>
  <c r="S19" i="69" s="1"/>
  <c r="T19" i="69" s="1"/>
  <c r="U19" i="69" s="1"/>
  <c r="V19" i="69" s="1"/>
  <c r="W19" i="69" s="1"/>
  <c r="X19" i="69" s="1"/>
  <c r="Y19" i="69" s="1"/>
  <c r="Z19" i="69" s="1"/>
  <c r="AA19" i="69" s="1"/>
  <c r="AB19" i="69" s="1"/>
  <c r="AC19" i="69" s="1"/>
  <c r="AD19" i="69" s="1"/>
  <c r="AE19" i="69" s="1"/>
  <c r="AH19" i="69" s="1"/>
  <c r="AK19" i="69" s="1"/>
  <c r="D18" i="69"/>
  <c r="E18" i="69" s="1"/>
  <c r="F18" i="69" s="1"/>
  <c r="G18" i="69" s="1"/>
  <c r="H18" i="69" s="1"/>
  <c r="I18" i="69" s="1"/>
  <c r="J18" i="69" s="1"/>
  <c r="K18" i="69" s="1"/>
  <c r="L18" i="69" s="1"/>
  <c r="M18" i="69" s="1"/>
  <c r="N18" i="69" s="1"/>
  <c r="O18" i="69" s="1"/>
  <c r="P18" i="69" s="1"/>
  <c r="Q18" i="69" s="1"/>
  <c r="R18" i="69" s="1"/>
  <c r="S18" i="69" s="1"/>
  <c r="T18" i="69" s="1"/>
  <c r="U18" i="69" s="1"/>
  <c r="V18" i="69" s="1"/>
  <c r="W18" i="69" s="1"/>
  <c r="X18" i="69" s="1"/>
  <c r="Y18" i="69" s="1"/>
  <c r="Z18" i="69" s="1"/>
  <c r="AA18" i="69" s="1"/>
  <c r="AB18" i="69" s="1"/>
  <c r="AC18" i="69" s="1"/>
  <c r="AD18" i="69" s="1"/>
  <c r="AE18" i="69" s="1"/>
  <c r="AH18" i="69" s="1"/>
  <c r="AK18" i="69" s="1"/>
  <c r="AI16" i="69"/>
  <c r="AG16" i="69"/>
  <c r="S16" i="69"/>
  <c r="G16" i="69"/>
  <c r="D16" i="69"/>
  <c r="AK15" i="69"/>
  <c r="AI15" i="69"/>
  <c r="AG15" i="69"/>
  <c r="AE15" i="69"/>
  <c r="AB15" i="69"/>
  <c r="Y15" i="69"/>
  <c r="V15" i="69"/>
  <c r="S15" i="69"/>
  <c r="P15" i="69"/>
  <c r="M15" i="69"/>
  <c r="J15" i="69"/>
  <c r="G15" i="69"/>
  <c r="D15" i="69"/>
  <c r="B12" i="69"/>
  <c r="AO11" i="69"/>
  <c r="G8" i="69"/>
  <c r="G7" i="69"/>
  <c r="DT1" i="69" s="1"/>
  <c r="EZ4" i="69"/>
  <c r="EY4" i="69"/>
  <c r="EX4" i="69"/>
  <c r="EW4" i="69"/>
  <c r="EV4" i="69"/>
  <c r="EU4" i="69"/>
  <c r="ET4" i="69"/>
  <c r="ES4" i="69"/>
  <c r="ER4" i="69"/>
  <c r="EQ4" i="69"/>
  <c r="EP4" i="69"/>
  <c r="EO4" i="69"/>
  <c r="AE16" i="69" s="1"/>
  <c r="EN4" i="69"/>
  <c r="AB16" i="69" s="1"/>
  <c r="EM4" i="69"/>
  <c r="Y16" i="69" s="1"/>
  <c r="EL4" i="69"/>
  <c r="V16" i="69" s="1"/>
  <c r="EK4" i="69"/>
  <c r="EJ4" i="69"/>
  <c r="P16" i="69" s="1"/>
  <c r="EI4" i="69"/>
  <c r="EH4" i="69"/>
  <c r="EG4" i="69"/>
  <c r="EF4" i="69"/>
  <c r="EE4" i="69"/>
  <c r="ED4" i="69"/>
  <c r="G9" i="69" s="1"/>
  <c r="EB4" i="69"/>
  <c r="EA4" i="69"/>
  <c r="DZ4" i="69"/>
  <c r="DX4" i="69"/>
  <c r="DW4" i="69"/>
  <c r="DU4" i="69"/>
  <c r="DT4" i="69"/>
  <c r="DS4" i="69"/>
  <c r="DR4" i="69"/>
  <c r="DQ4" i="69"/>
  <c r="DP4" i="69"/>
  <c r="DO4" i="69"/>
  <c r="DN4" i="69"/>
  <c r="DM4" i="69"/>
  <c r="DL4" i="69"/>
  <c r="DK4" i="69"/>
  <c r="DJ4" i="69"/>
  <c r="DI4" i="69"/>
  <c r="DH4" i="69"/>
  <c r="DG4" i="69"/>
  <c r="DF4" i="69"/>
  <c r="DE4" i="69"/>
  <c r="DD4" i="69"/>
  <c r="DC4" i="69"/>
  <c r="DB4" i="69"/>
  <c r="DA4" i="69"/>
  <c r="CZ4" i="69"/>
  <c r="CY4" i="69"/>
  <c r="CX4" i="69"/>
  <c r="CW4" i="69"/>
  <c r="CV4" i="69"/>
  <c r="CU4" i="69"/>
  <c r="CT4" i="69"/>
  <c r="CS4" i="69"/>
  <c r="CR4" i="69"/>
  <c r="CQ4" i="69"/>
  <c r="CP4" i="69"/>
  <c r="CO4" i="69"/>
  <c r="CN4" i="69"/>
  <c r="CM4" i="69"/>
  <c r="CL4" i="69"/>
  <c r="CK4" i="69"/>
  <c r="CJ4" i="69"/>
  <c r="CI4" i="69"/>
  <c r="CH4" i="69"/>
  <c r="CG4" i="69"/>
  <c r="CF4" i="69"/>
  <c r="CE4" i="69"/>
  <c r="CD4" i="69"/>
  <c r="CC4" i="69"/>
  <c r="CB4" i="69"/>
  <c r="CA4" i="69"/>
  <c r="BZ4" i="69"/>
  <c r="BY4" i="69"/>
  <c r="BX4" i="69"/>
  <c r="BW4" i="69"/>
  <c r="BV4" i="69"/>
  <c r="BU4" i="69"/>
  <c r="BT4" i="69"/>
  <c r="BS4" i="69"/>
  <c r="BR4" i="69"/>
  <c r="BQ4" i="69"/>
  <c r="BP4" i="69"/>
  <c r="BO4" i="69"/>
  <c r="BN4" i="69"/>
  <c r="BM4" i="69"/>
  <c r="BL4" i="69"/>
  <c r="EZ3" i="69"/>
  <c r="EY3" i="69"/>
  <c r="EX3" i="69"/>
  <c r="EW3" i="69"/>
  <c r="EV3" i="69"/>
  <c r="EU3" i="69"/>
  <c r="ET3" i="69"/>
  <c r="ES3" i="69"/>
  <c r="ER3" i="69"/>
  <c r="EQ3" i="69"/>
  <c r="EP3" i="69"/>
  <c r="EO3" i="69"/>
  <c r="EN3" i="69"/>
  <c r="EM3" i="69"/>
  <c r="EL3" i="69"/>
  <c r="EK3" i="69"/>
  <c r="EJ3" i="69"/>
  <c r="EI3" i="69"/>
  <c r="G10" i="69" s="1"/>
  <c r="EH3" i="69"/>
  <c r="EG3" i="69"/>
  <c r="EF3" i="69"/>
  <c r="EE3" i="69"/>
  <c r="ED3" i="69"/>
  <c r="EC3" i="69"/>
  <c r="EB3" i="69"/>
  <c r="EA3" i="69"/>
  <c r="DZ3" i="69"/>
  <c r="DY3" i="69"/>
  <c r="DX3" i="69"/>
  <c r="DW3" i="69"/>
  <c r="DV3" i="69"/>
  <c r="DU3" i="69"/>
  <c r="DT3" i="69"/>
  <c r="G3" i="69"/>
  <c r="DV1" i="69"/>
  <c r="G52" i="24"/>
  <c r="F52" i="24"/>
  <c r="E52" i="24"/>
  <c r="D52" i="24"/>
  <c r="C52" i="24"/>
  <c r="YY46" i="24"/>
  <c r="YX46" i="24"/>
  <c r="YW46" i="24"/>
  <c r="YY45" i="24"/>
  <c r="YX45" i="24"/>
  <c r="YW45" i="24"/>
  <c r="YY44" i="24"/>
  <c r="YX44" i="24"/>
  <c r="YW44" i="24"/>
  <c r="YY43" i="24"/>
  <c r="YX43" i="24"/>
  <c r="YW43" i="24"/>
  <c r="YY42" i="24"/>
  <c r="YX42" i="24"/>
  <c r="YW42" i="24"/>
  <c r="YY41" i="24"/>
  <c r="YX41" i="24"/>
  <c r="YW41" i="24"/>
  <c r="D18" i="24"/>
  <c r="E18" i="24" s="1"/>
  <c r="F18" i="24" s="1"/>
  <c r="G18" i="24" s="1"/>
  <c r="H18" i="24" s="1"/>
  <c r="I18" i="24" s="1"/>
  <c r="J18" i="24" s="1"/>
  <c r="K18" i="24" s="1"/>
  <c r="L18" i="24" s="1"/>
  <c r="M18" i="24" s="1"/>
  <c r="N18" i="24" s="1"/>
  <c r="O18" i="24" s="1"/>
  <c r="P18" i="24" s="1"/>
  <c r="Q18" i="24" s="1"/>
  <c r="R18" i="24" s="1"/>
  <c r="S18" i="24" s="1"/>
  <c r="T18" i="24" s="1"/>
  <c r="U18" i="24" s="1"/>
  <c r="V18" i="24" s="1"/>
  <c r="W18" i="24" s="1"/>
  <c r="X18" i="24" s="1"/>
  <c r="Y18" i="24" s="1"/>
  <c r="Z18" i="24" s="1"/>
  <c r="AA18" i="24" s="1"/>
  <c r="AB18" i="24" s="1"/>
  <c r="AC18" i="24" s="1"/>
  <c r="AD18" i="24" s="1"/>
  <c r="AE18" i="24" s="1"/>
  <c r="AF18" i="24" s="1"/>
  <c r="AG18" i="24" s="1"/>
  <c r="G17" i="24"/>
  <c r="H17" i="24" s="1"/>
  <c r="I17" i="24" s="1"/>
  <c r="J17" i="24" s="1"/>
  <c r="K17" i="24" s="1"/>
  <c r="L17" i="24" s="1"/>
  <c r="M17" i="24" s="1"/>
  <c r="N17" i="24" s="1"/>
  <c r="O17" i="24" s="1"/>
  <c r="P17" i="24" s="1"/>
  <c r="Q17" i="24" s="1"/>
  <c r="R17" i="24" s="1"/>
  <c r="S17" i="24" s="1"/>
  <c r="T17" i="24" s="1"/>
  <c r="U17" i="24" s="1"/>
  <c r="V17" i="24" s="1"/>
  <c r="W17" i="24" s="1"/>
  <c r="X17" i="24" s="1"/>
  <c r="Y17" i="24" s="1"/>
  <c r="Z17" i="24" s="1"/>
  <c r="AA17" i="24" s="1"/>
  <c r="AB17" i="24" s="1"/>
  <c r="AC17" i="24" s="1"/>
  <c r="AD17" i="24" s="1"/>
  <c r="AE17" i="24" s="1"/>
  <c r="AF17" i="24" s="1"/>
  <c r="AG17" i="24" s="1"/>
  <c r="E17" i="24"/>
  <c r="F17" i="24" s="1"/>
  <c r="D17" i="24"/>
  <c r="D16" i="24"/>
  <c r="E16" i="24" s="1"/>
  <c r="F16" i="24" s="1"/>
  <c r="G16" i="24" s="1"/>
  <c r="H16" i="24" s="1"/>
  <c r="I16" i="24" s="1"/>
  <c r="J16" i="24" s="1"/>
  <c r="K16" i="24" s="1"/>
  <c r="L16" i="24" s="1"/>
  <c r="M16" i="24" s="1"/>
  <c r="N16" i="24" s="1"/>
  <c r="O16" i="24" s="1"/>
  <c r="P16" i="24" s="1"/>
  <c r="Q16" i="24" s="1"/>
  <c r="R16" i="24" s="1"/>
  <c r="S16" i="24" s="1"/>
  <c r="T16" i="24" s="1"/>
  <c r="U16" i="24" s="1"/>
  <c r="V16" i="24" s="1"/>
  <c r="W16" i="24" s="1"/>
  <c r="X16" i="24" s="1"/>
  <c r="Y16" i="24" s="1"/>
  <c r="Z16" i="24" s="1"/>
  <c r="AA16" i="24" s="1"/>
  <c r="AB16" i="24" s="1"/>
  <c r="AC16" i="24" s="1"/>
  <c r="AD16" i="24" s="1"/>
  <c r="AE16" i="24" s="1"/>
  <c r="AF16" i="24" s="1"/>
  <c r="AG16" i="24" s="1"/>
  <c r="AK9" i="24"/>
  <c r="G7" i="24"/>
  <c r="B10" i="24" s="1"/>
  <c r="S6" i="24"/>
  <c r="DP5" i="24"/>
  <c r="FT4" i="24"/>
  <c r="FS4" i="24"/>
  <c r="FR4" i="24"/>
  <c r="FQ4" i="24"/>
  <c r="FP4" i="24"/>
  <c r="FO4" i="24"/>
  <c r="FN4" i="24"/>
  <c r="FM4" i="24"/>
  <c r="FL4" i="24"/>
  <c r="FK4" i="24"/>
  <c r="FJ4" i="24"/>
  <c r="FI4" i="24"/>
  <c r="FH4" i="24"/>
  <c r="FG4" i="24"/>
  <c r="FF4" i="24"/>
  <c r="FE4" i="24"/>
  <c r="FD4" i="24"/>
  <c r="FC4" i="24"/>
  <c r="FB4" i="24"/>
  <c r="FA4" i="24"/>
  <c r="EZ4" i="24"/>
  <c r="EY4" i="24"/>
  <c r="EX4" i="24"/>
  <c r="EW4" i="24"/>
  <c r="EV4" i="24"/>
  <c r="EU4" i="24"/>
  <c r="ET4" i="24"/>
  <c r="ES4" i="24"/>
  <c r="ER4" i="24"/>
  <c r="EQ4" i="24"/>
  <c r="EP4" i="24"/>
  <c r="EO4" i="24"/>
  <c r="EN4" i="24"/>
  <c r="EM4" i="24"/>
  <c r="EL4" i="24"/>
  <c r="EK4" i="24"/>
  <c r="EJ4" i="24"/>
  <c r="EI4" i="24"/>
  <c r="EH4" i="24"/>
  <c r="EG4" i="24"/>
  <c r="EF4" i="24"/>
  <c r="EE4" i="24"/>
  <c r="S7" i="24" s="1"/>
  <c r="ED4" i="24"/>
  <c r="G9" i="24" s="1"/>
  <c r="EC4" i="24"/>
  <c r="EB4" i="24"/>
  <c r="EA4" i="24"/>
  <c r="DZ4" i="24"/>
  <c r="DY4" i="24"/>
  <c r="DX4" i="24"/>
  <c r="DW4" i="24"/>
  <c r="DV4" i="24"/>
  <c r="DU4" i="24"/>
  <c r="DT4" i="24"/>
  <c r="DS4" i="24"/>
  <c r="DR4" i="24"/>
  <c r="DQ4" i="24"/>
  <c r="DP4" i="24"/>
  <c r="DO4" i="24"/>
  <c r="DN4" i="24"/>
  <c r="DM4" i="24"/>
  <c r="DL4" i="24"/>
  <c r="DK4" i="24"/>
  <c r="DJ4" i="24"/>
  <c r="DI4" i="24"/>
  <c r="DH4" i="24"/>
  <c r="DG4" i="24"/>
  <c r="DF4" i="24"/>
  <c r="DE4" i="24"/>
  <c r="DD4" i="24"/>
  <c r="DC4" i="24"/>
  <c r="DB4" i="24"/>
  <c r="DA4" i="24"/>
  <c r="CZ4" i="24"/>
  <c r="CY4" i="24"/>
  <c r="CX4" i="24"/>
  <c r="CW4" i="24"/>
  <c r="CV4" i="24"/>
  <c r="CU4" i="24"/>
  <c r="CT4" i="24"/>
  <c r="CS4" i="24"/>
  <c r="CR4" i="24"/>
  <c r="CQ4" i="24"/>
  <c r="CP4" i="24"/>
  <c r="CO4" i="24"/>
  <c r="CN4" i="24"/>
  <c r="CM4" i="24"/>
  <c r="CL4" i="24"/>
  <c r="CK4" i="24"/>
  <c r="CJ4" i="24"/>
  <c r="CI4" i="24"/>
  <c r="CH4" i="24"/>
  <c r="CG4" i="24"/>
  <c r="CF4" i="24"/>
  <c r="CE4" i="24"/>
  <c r="CD4" i="24"/>
  <c r="CC4" i="24"/>
  <c r="CB4" i="24"/>
  <c r="CA4" i="24"/>
  <c r="BZ4" i="24"/>
  <c r="BY4" i="24"/>
  <c r="BX4" i="24"/>
  <c r="BW4" i="24"/>
  <c r="BV4" i="24"/>
  <c r="BU4" i="24"/>
  <c r="BT4" i="24"/>
  <c r="BS4" i="24"/>
  <c r="BR4" i="24"/>
  <c r="BQ4" i="24"/>
  <c r="BP4" i="24"/>
  <c r="BO4" i="24"/>
  <c r="BN4" i="24"/>
  <c r="BM4" i="24"/>
  <c r="BL4" i="24"/>
  <c r="BK4" i="24"/>
  <c r="BJ4" i="24"/>
  <c r="BI4" i="24"/>
  <c r="BH4" i="24"/>
  <c r="FT3" i="24"/>
  <c r="FS3" i="24"/>
  <c r="FR3" i="24"/>
  <c r="FQ3" i="24"/>
  <c r="FP3" i="24"/>
  <c r="FO3" i="24"/>
  <c r="FN3" i="24"/>
  <c r="FM3" i="24"/>
  <c r="FL3" i="24"/>
  <c r="FK3" i="24"/>
  <c r="FJ3" i="24"/>
  <c r="FI3" i="24"/>
  <c r="FH3" i="24"/>
  <c r="FG3" i="24"/>
  <c r="FF3" i="24"/>
  <c r="FE3" i="24"/>
  <c r="FD3" i="24"/>
  <c r="FC3" i="24"/>
  <c r="FB3" i="24"/>
  <c r="FA3" i="24"/>
  <c r="EZ3" i="24"/>
  <c r="EY3" i="24"/>
  <c r="EX3" i="24"/>
  <c r="EW3" i="24"/>
  <c r="EV3" i="24"/>
  <c r="EU3" i="24"/>
  <c r="ET3" i="24"/>
  <c r="ES3" i="24"/>
  <c r="ER3" i="24"/>
  <c r="EQ3" i="24"/>
  <c r="EP3" i="24"/>
  <c r="EO3" i="24"/>
  <c r="EN3" i="24"/>
  <c r="EM3" i="24"/>
  <c r="EL3" i="24"/>
  <c r="EK3" i="24"/>
  <c r="EJ3" i="24"/>
  <c r="EI3" i="24"/>
  <c r="EH3" i="24"/>
  <c r="EG3" i="24"/>
  <c r="EF3" i="24"/>
  <c r="AB3" i="24" s="1"/>
  <c r="EE3" i="24"/>
  <c r="G10" i="24" s="1"/>
  <c r="ED3" i="24"/>
  <c r="EC3" i="24"/>
  <c r="EB3" i="24"/>
  <c r="EA3" i="24"/>
  <c r="DZ3" i="24"/>
  <c r="DY3" i="24"/>
  <c r="DX3" i="24"/>
  <c r="DW3" i="24"/>
  <c r="DV3" i="24"/>
  <c r="DU3" i="24"/>
  <c r="DT3" i="24"/>
  <c r="DS3" i="24"/>
  <c r="DR3" i="24"/>
  <c r="DQ3" i="24"/>
  <c r="DP3" i="24"/>
  <c r="G3" i="24"/>
  <c r="C13" i="24" s="1"/>
  <c r="D13" i="24" s="1"/>
  <c r="E13" i="24" s="1"/>
  <c r="F13" i="24" s="1"/>
  <c r="G13" i="24" s="1"/>
  <c r="H13" i="24" s="1"/>
  <c r="I13" i="24" s="1"/>
  <c r="J13" i="24" s="1"/>
  <c r="K13" i="24" s="1"/>
  <c r="L13" i="24" s="1"/>
  <c r="M13" i="24" s="1"/>
  <c r="N13" i="24" s="1"/>
  <c r="O13" i="24" s="1"/>
  <c r="P13" i="24" s="1"/>
  <c r="Q13" i="24" s="1"/>
  <c r="R13" i="24" s="1"/>
  <c r="S13" i="24" s="1"/>
  <c r="T13" i="24" s="1"/>
  <c r="U13" i="24" s="1"/>
  <c r="V13" i="24" s="1"/>
  <c r="W13" i="24" s="1"/>
  <c r="X13" i="24" s="1"/>
  <c r="Y13" i="24" s="1"/>
  <c r="Z13" i="24" s="1"/>
  <c r="AA13" i="24" s="1"/>
  <c r="AB13" i="24" s="1"/>
  <c r="AC13" i="24" s="1"/>
  <c r="AD13" i="24" s="1"/>
  <c r="AE13" i="24" s="1"/>
  <c r="AF13" i="24" s="1"/>
  <c r="AG13" i="24" s="1"/>
  <c r="DR1" i="24"/>
  <c r="DP1" i="24"/>
  <c r="G52" i="23"/>
  <c r="F52" i="23"/>
  <c r="E52" i="23"/>
  <c r="D52" i="23"/>
  <c r="C52" i="23"/>
  <c r="YY46" i="23"/>
  <c r="YX46" i="23"/>
  <c r="YW46" i="23"/>
  <c r="YY45" i="23"/>
  <c r="YX45" i="23"/>
  <c r="YW45" i="23"/>
  <c r="YY44" i="23"/>
  <c r="YX44" i="23"/>
  <c r="YW44" i="23"/>
  <c r="YY43" i="23"/>
  <c r="YX43" i="23"/>
  <c r="YW43" i="23"/>
  <c r="YY42" i="23"/>
  <c r="YX42" i="23"/>
  <c r="YW42" i="23"/>
  <c r="YY41" i="23"/>
  <c r="YX41" i="23"/>
  <c r="YW41" i="23"/>
  <c r="D18" i="23"/>
  <c r="E18" i="23" s="1"/>
  <c r="F18" i="23" s="1"/>
  <c r="G18" i="23" s="1"/>
  <c r="H18" i="23" s="1"/>
  <c r="I18" i="23" s="1"/>
  <c r="J18" i="23" s="1"/>
  <c r="K18" i="23" s="1"/>
  <c r="L18" i="23" s="1"/>
  <c r="M18" i="23" s="1"/>
  <c r="N18" i="23" s="1"/>
  <c r="O18" i="23" s="1"/>
  <c r="P18" i="23" s="1"/>
  <c r="Q18" i="23" s="1"/>
  <c r="R18" i="23" s="1"/>
  <c r="S18" i="23" s="1"/>
  <c r="T18" i="23" s="1"/>
  <c r="U18" i="23" s="1"/>
  <c r="V18" i="23" s="1"/>
  <c r="W18" i="23" s="1"/>
  <c r="X18" i="23" s="1"/>
  <c r="Y18" i="23" s="1"/>
  <c r="Z18" i="23" s="1"/>
  <c r="AA18" i="23" s="1"/>
  <c r="AB18" i="23" s="1"/>
  <c r="AC18" i="23" s="1"/>
  <c r="AD18" i="23" s="1"/>
  <c r="AE18" i="23" s="1"/>
  <c r="AF18" i="23" s="1"/>
  <c r="AG18" i="23" s="1"/>
  <c r="D17" i="23"/>
  <c r="E17" i="23" s="1"/>
  <c r="F17" i="23" s="1"/>
  <c r="G17" i="23" s="1"/>
  <c r="H17" i="23" s="1"/>
  <c r="I17" i="23" s="1"/>
  <c r="J17" i="23" s="1"/>
  <c r="K17" i="23" s="1"/>
  <c r="L17" i="23" s="1"/>
  <c r="M17" i="23" s="1"/>
  <c r="N17" i="23" s="1"/>
  <c r="O17" i="23" s="1"/>
  <c r="P17" i="23" s="1"/>
  <c r="Q17" i="23" s="1"/>
  <c r="R17" i="23" s="1"/>
  <c r="S17" i="23" s="1"/>
  <c r="T17" i="23" s="1"/>
  <c r="U17" i="23" s="1"/>
  <c r="V17" i="23" s="1"/>
  <c r="W17" i="23" s="1"/>
  <c r="X17" i="23" s="1"/>
  <c r="Y17" i="23" s="1"/>
  <c r="Z17" i="23" s="1"/>
  <c r="AA17" i="23" s="1"/>
  <c r="AB17" i="23" s="1"/>
  <c r="AC17" i="23" s="1"/>
  <c r="AD17" i="23" s="1"/>
  <c r="AE17" i="23" s="1"/>
  <c r="AF17" i="23" s="1"/>
  <c r="AG17" i="23" s="1"/>
  <c r="F16" i="23"/>
  <c r="G16" i="23" s="1"/>
  <c r="H16" i="23" s="1"/>
  <c r="I16" i="23" s="1"/>
  <c r="J16" i="23" s="1"/>
  <c r="K16" i="23" s="1"/>
  <c r="L16" i="23" s="1"/>
  <c r="M16" i="23" s="1"/>
  <c r="N16" i="23" s="1"/>
  <c r="O16" i="23" s="1"/>
  <c r="P16" i="23" s="1"/>
  <c r="Q16" i="23" s="1"/>
  <c r="R16" i="23" s="1"/>
  <c r="S16" i="23" s="1"/>
  <c r="T16" i="23" s="1"/>
  <c r="U16" i="23" s="1"/>
  <c r="V16" i="23" s="1"/>
  <c r="W16" i="23" s="1"/>
  <c r="X16" i="23" s="1"/>
  <c r="Y16" i="23" s="1"/>
  <c r="Z16" i="23" s="1"/>
  <c r="AA16" i="23" s="1"/>
  <c r="AB16" i="23" s="1"/>
  <c r="AC16" i="23" s="1"/>
  <c r="AD16" i="23" s="1"/>
  <c r="AE16" i="23" s="1"/>
  <c r="AF16" i="23" s="1"/>
  <c r="AG16" i="23" s="1"/>
  <c r="E16" i="23"/>
  <c r="D16" i="23"/>
  <c r="AK9" i="23"/>
  <c r="G9" i="23"/>
  <c r="S7" i="23"/>
  <c r="G7" i="23"/>
  <c r="B10" i="23" s="1"/>
  <c r="S6" i="23"/>
  <c r="DP5" i="23"/>
  <c r="FT4" i="23"/>
  <c r="FS4" i="23"/>
  <c r="FR4" i="23"/>
  <c r="FQ4" i="23"/>
  <c r="FP4" i="23"/>
  <c r="FO4" i="23"/>
  <c r="FN4" i="23"/>
  <c r="FM4" i="23"/>
  <c r="FL4" i="23"/>
  <c r="FK4" i="23"/>
  <c r="FJ4" i="23"/>
  <c r="FI4" i="23"/>
  <c r="FH4" i="23"/>
  <c r="FG4" i="23"/>
  <c r="FF4" i="23"/>
  <c r="FE4" i="23"/>
  <c r="FD4" i="23"/>
  <c r="FC4" i="23"/>
  <c r="FB4" i="23"/>
  <c r="FA4" i="23"/>
  <c r="EZ4" i="23"/>
  <c r="EY4" i="23"/>
  <c r="EX4" i="23"/>
  <c r="EW4" i="23"/>
  <c r="EV4" i="23"/>
  <c r="EU4" i="23"/>
  <c r="ET4" i="23"/>
  <c r="ES4" i="23"/>
  <c r="ER4" i="23"/>
  <c r="EQ4" i="23"/>
  <c r="EP4" i="23"/>
  <c r="EO4" i="23"/>
  <c r="EN4" i="23"/>
  <c r="EM4" i="23"/>
  <c r="EL4" i="23"/>
  <c r="EK4" i="23"/>
  <c r="EJ4" i="23"/>
  <c r="EI4" i="23"/>
  <c r="EH4" i="23"/>
  <c r="EG4" i="23"/>
  <c r="EF4" i="23"/>
  <c r="EE4" i="23"/>
  <c r="ED4" i="23"/>
  <c r="EC4" i="23"/>
  <c r="EB4" i="23"/>
  <c r="EA4" i="23"/>
  <c r="DZ4" i="23"/>
  <c r="DY4" i="23"/>
  <c r="DX4" i="23"/>
  <c r="DW4" i="23"/>
  <c r="DV4" i="23"/>
  <c r="DU4" i="23"/>
  <c r="DT4" i="23"/>
  <c r="DS4" i="23"/>
  <c r="DR4" i="23"/>
  <c r="DQ4" i="23"/>
  <c r="DP4" i="23"/>
  <c r="DO4" i="23"/>
  <c r="DN4" i="23"/>
  <c r="DM4" i="23"/>
  <c r="DL4" i="23"/>
  <c r="DK4" i="23"/>
  <c r="DJ4" i="23"/>
  <c r="DI4" i="23"/>
  <c r="DH4" i="23"/>
  <c r="DG4" i="23"/>
  <c r="DF4" i="23"/>
  <c r="DE4" i="23"/>
  <c r="DD4" i="23"/>
  <c r="DC4" i="23"/>
  <c r="DB4" i="23"/>
  <c r="DA4" i="23"/>
  <c r="CZ4" i="23"/>
  <c r="CY4" i="23"/>
  <c r="CX4" i="23"/>
  <c r="CW4" i="23"/>
  <c r="CV4" i="23"/>
  <c r="CU4" i="23"/>
  <c r="CT4" i="23"/>
  <c r="CS4" i="23"/>
  <c r="CR4" i="23"/>
  <c r="CQ4" i="23"/>
  <c r="CP4" i="23"/>
  <c r="CO4" i="23"/>
  <c r="CN4" i="23"/>
  <c r="CM4" i="23"/>
  <c r="CL4" i="23"/>
  <c r="CK4" i="23"/>
  <c r="CJ4" i="23"/>
  <c r="CI4" i="23"/>
  <c r="CH4" i="23"/>
  <c r="CG4" i="23"/>
  <c r="CF4" i="23"/>
  <c r="CE4" i="23"/>
  <c r="CD4" i="23"/>
  <c r="CC4" i="23"/>
  <c r="CB4" i="23"/>
  <c r="CA4" i="23"/>
  <c r="BZ4" i="23"/>
  <c r="BY4" i="23"/>
  <c r="BX4" i="23"/>
  <c r="BW4" i="23"/>
  <c r="BV4" i="23"/>
  <c r="BU4" i="23"/>
  <c r="BT4" i="23"/>
  <c r="BS4" i="23"/>
  <c r="BR4" i="23"/>
  <c r="BQ4" i="23"/>
  <c r="BP4" i="23"/>
  <c r="BO4" i="23"/>
  <c r="BN4" i="23"/>
  <c r="BM4" i="23"/>
  <c r="BL4" i="23"/>
  <c r="BK4" i="23"/>
  <c r="BJ4" i="23"/>
  <c r="BI4" i="23"/>
  <c r="BH4" i="23"/>
  <c r="FT3" i="23"/>
  <c r="FS3" i="23"/>
  <c r="FR3" i="23"/>
  <c r="FQ3" i="23"/>
  <c r="FP3" i="23"/>
  <c r="FO3" i="23"/>
  <c r="FN3" i="23"/>
  <c r="FM3" i="23"/>
  <c r="FL3" i="23"/>
  <c r="FK3" i="23"/>
  <c r="FJ3" i="23"/>
  <c r="FI3" i="23"/>
  <c r="FH3" i="23"/>
  <c r="FG3" i="23"/>
  <c r="FF3" i="23"/>
  <c r="FE3" i="23"/>
  <c r="FD3" i="23"/>
  <c r="FC3" i="23"/>
  <c r="FB3" i="23"/>
  <c r="FA3" i="23"/>
  <c r="EZ3" i="23"/>
  <c r="EY3" i="23"/>
  <c r="EX3" i="23"/>
  <c r="EW3" i="23"/>
  <c r="EV3" i="23"/>
  <c r="EU3" i="23"/>
  <c r="ET3" i="23"/>
  <c r="ES3" i="23"/>
  <c r="ER3" i="23"/>
  <c r="EQ3" i="23"/>
  <c r="EP3" i="23"/>
  <c r="EO3" i="23"/>
  <c r="EN3" i="23"/>
  <c r="EM3" i="23"/>
  <c r="EL3" i="23"/>
  <c r="EK3" i="23"/>
  <c r="EJ3" i="23"/>
  <c r="EI3" i="23"/>
  <c r="EH3" i="23"/>
  <c r="EG3" i="23"/>
  <c r="EF3" i="23"/>
  <c r="AB3" i="23" s="1"/>
  <c r="EE3" i="23"/>
  <c r="G10" i="23" s="1"/>
  <c r="ED3" i="23"/>
  <c r="EC3" i="23"/>
  <c r="EB3" i="23"/>
  <c r="EA3" i="23"/>
  <c r="DZ3" i="23"/>
  <c r="DY3" i="23"/>
  <c r="DX3" i="23"/>
  <c r="DW3" i="23"/>
  <c r="DV3" i="23"/>
  <c r="DU3" i="23"/>
  <c r="DT3" i="23"/>
  <c r="DS3" i="23"/>
  <c r="DR3" i="23"/>
  <c r="DQ3" i="23"/>
  <c r="DP3" i="23"/>
  <c r="G3" i="23"/>
  <c r="C13" i="23" s="1"/>
  <c r="D13" i="23" s="1"/>
  <c r="E13" i="23" s="1"/>
  <c r="F13" i="23" s="1"/>
  <c r="G13" i="23" s="1"/>
  <c r="H13" i="23" s="1"/>
  <c r="I13" i="23" s="1"/>
  <c r="J13" i="23" s="1"/>
  <c r="K13" i="23" s="1"/>
  <c r="L13" i="23" s="1"/>
  <c r="M13" i="23" s="1"/>
  <c r="N13" i="23" s="1"/>
  <c r="O13" i="23" s="1"/>
  <c r="P13" i="23" s="1"/>
  <c r="Q13" i="23" s="1"/>
  <c r="R13" i="23" s="1"/>
  <c r="S13" i="23" s="1"/>
  <c r="T13" i="23" s="1"/>
  <c r="U13" i="23" s="1"/>
  <c r="V13" i="23" s="1"/>
  <c r="W13" i="23" s="1"/>
  <c r="X13" i="23" s="1"/>
  <c r="Y13" i="23" s="1"/>
  <c r="Z13" i="23" s="1"/>
  <c r="AA13" i="23" s="1"/>
  <c r="AB13" i="23" s="1"/>
  <c r="AC13" i="23" s="1"/>
  <c r="AD13" i="23" s="1"/>
  <c r="AE13" i="23" s="1"/>
  <c r="AF13" i="23" s="1"/>
  <c r="AG13" i="23" s="1"/>
  <c r="DR1" i="23"/>
  <c r="DP1" i="23"/>
  <c r="D54" i="22"/>
  <c r="C54" i="22"/>
  <c r="ZC48" i="22"/>
  <c r="ZB48" i="22"/>
  <c r="ZA48" i="22"/>
  <c r="ZC47" i="22"/>
  <c r="ZB47" i="22"/>
  <c r="ZA47" i="22"/>
  <c r="ZC46" i="22"/>
  <c r="ZB46" i="22"/>
  <c r="ZA46" i="22"/>
  <c r="ZC45" i="22"/>
  <c r="ZB45" i="22"/>
  <c r="ZA45" i="22"/>
  <c r="ZC44" i="22"/>
  <c r="ZB44" i="22"/>
  <c r="ZA44" i="22"/>
  <c r="ZC43" i="22"/>
  <c r="ZB43" i="22"/>
  <c r="ZA43" i="22"/>
  <c r="E20" i="22"/>
  <c r="F20" i="22" s="1"/>
  <c r="G20" i="22" s="1"/>
  <c r="H20" i="22" s="1"/>
  <c r="I20" i="22" s="1"/>
  <c r="J20" i="22" s="1"/>
  <c r="K20" i="22" s="1"/>
  <c r="L20" i="22" s="1"/>
  <c r="M20" i="22" s="1"/>
  <c r="N20" i="22" s="1"/>
  <c r="O20" i="22" s="1"/>
  <c r="P20" i="22" s="1"/>
  <c r="Q20" i="22" s="1"/>
  <c r="R20" i="22" s="1"/>
  <c r="S20" i="22" s="1"/>
  <c r="T20" i="22" s="1"/>
  <c r="U20" i="22" s="1"/>
  <c r="V20" i="22" s="1"/>
  <c r="W20" i="22" s="1"/>
  <c r="X20" i="22" s="1"/>
  <c r="Y20" i="22" s="1"/>
  <c r="Z20" i="22" s="1"/>
  <c r="AA20" i="22" s="1"/>
  <c r="AB20" i="22" s="1"/>
  <c r="AC20" i="22" s="1"/>
  <c r="AD20" i="22" s="1"/>
  <c r="AE20" i="22" s="1"/>
  <c r="AH20" i="22" s="1"/>
  <c r="AK20" i="22" s="1"/>
  <c r="D20" i="22"/>
  <c r="D19" i="22"/>
  <c r="E19" i="22" s="1"/>
  <c r="F19" i="22" s="1"/>
  <c r="G19" i="22" s="1"/>
  <c r="H19" i="22" s="1"/>
  <c r="I19" i="22" s="1"/>
  <c r="J19" i="22" s="1"/>
  <c r="K19" i="22" s="1"/>
  <c r="L19" i="22" s="1"/>
  <c r="M19" i="22" s="1"/>
  <c r="N19" i="22" s="1"/>
  <c r="O19" i="22" s="1"/>
  <c r="P19" i="22" s="1"/>
  <c r="Q19" i="22" s="1"/>
  <c r="R19" i="22" s="1"/>
  <c r="S19" i="22" s="1"/>
  <c r="T19" i="22" s="1"/>
  <c r="U19" i="22" s="1"/>
  <c r="V19" i="22" s="1"/>
  <c r="W19" i="22" s="1"/>
  <c r="X19" i="22" s="1"/>
  <c r="Y19" i="22" s="1"/>
  <c r="Z19" i="22" s="1"/>
  <c r="AA19" i="22" s="1"/>
  <c r="AB19" i="22" s="1"/>
  <c r="AC19" i="22" s="1"/>
  <c r="AD19" i="22" s="1"/>
  <c r="AE19" i="22" s="1"/>
  <c r="AH19" i="22" s="1"/>
  <c r="AK19" i="22" s="1"/>
  <c r="E18" i="22"/>
  <c r="F18" i="22" s="1"/>
  <c r="G18" i="22" s="1"/>
  <c r="H18" i="22" s="1"/>
  <c r="I18" i="22" s="1"/>
  <c r="J18" i="22" s="1"/>
  <c r="K18" i="22" s="1"/>
  <c r="L18" i="22" s="1"/>
  <c r="M18" i="22" s="1"/>
  <c r="N18" i="22" s="1"/>
  <c r="O18" i="22" s="1"/>
  <c r="P18" i="22" s="1"/>
  <c r="Q18" i="22" s="1"/>
  <c r="R18" i="22" s="1"/>
  <c r="S18" i="22" s="1"/>
  <c r="T18" i="22" s="1"/>
  <c r="U18" i="22" s="1"/>
  <c r="V18" i="22" s="1"/>
  <c r="W18" i="22" s="1"/>
  <c r="X18" i="22" s="1"/>
  <c r="Y18" i="22" s="1"/>
  <c r="Z18" i="22" s="1"/>
  <c r="AA18" i="22" s="1"/>
  <c r="AB18" i="22" s="1"/>
  <c r="AC18" i="22" s="1"/>
  <c r="AD18" i="22" s="1"/>
  <c r="AE18" i="22" s="1"/>
  <c r="AH18" i="22" s="1"/>
  <c r="AK18" i="22" s="1"/>
  <c r="D18" i="22"/>
  <c r="AK15" i="22"/>
  <c r="AI15" i="22"/>
  <c r="AG15" i="22"/>
  <c r="AE15" i="22"/>
  <c r="AB15" i="22"/>
  <c r="Y15" i="22"/>
  <c r="V15" i="22"/>
  <c r="S15" i="22"/>
  <c r="P15" i="22"/>
  <c r="M15" i="22"/>
  <c r="J15" i="22"/>
  <c r="G15" i="22"/>
  <c r="D15" i="22"/>
  <c r="B12" i="22"/>
  <c r="AO11" i="22"/>
  <c r="G8" i="22"/>
  <c r="DV1" i="22" s="1"/>
  <c r="G7" i="22"/>
  <c r="DT1" i="22" s="1"/>
  <c r="DT5" i="22"/>
  <c r="EZ4" i="22"/>
  <c r="EY4" i="22"/>
  <c r="EX4" i="22"/>
  <c r="EW4" i="22"/>
  <c r="EV4" i="22"/>
  <c r="EU4" i="22"/>
  <c r="ET4" i="22"/>
  <c r="ES4" i="22"/>
  <c r="ER4" i="22"/>
  <c r="EQ4" i="22"/>
  <c r="EP4" i="22"/>
  <c r="EO4" i="22"/>
  <c r="EN4" i="22"/>
  <c r="EM4" i="22"/>
  <c r="EL4" i="22"/>
  <c r="EK4" i="22"/>
  <c r="EJ4" i="22"/>
  <c r="EI4" i="22"/>
  <c r="EH4" i="22"/>
  <c r="EG4" i="22"/>
  <c r="EF4" i="22"/>
  <c r="EE4" i="22"/>
  <c r="ED4" i="22"/>
  <c r="G9" i="22" s="1"/>
  <c r="EC4" i="22"/>
  <c r="EB4" i="22"/>
  <c r="EA4" i="22"/>
  <c r="DZ4" i="22"/>
  <c r="DY4" i="22"/>
  <c r="DX4" i="22"/>
  <c r="DW4" i="22"/>
  <c r="DV4" i="22"/>
  <c r="DU4" i="22"/>
  <c r="DT4" i="22"/>
  <c r="DS4" i="22"/>
  <c r="DR4" i="22"/>
  <c r="DQ4" i="22"/>
  <c r="DP4" i="22"/>
  <c r="DO4" i="22"/>
  <c r="DN4" i="22"/>
  <c r="DM4" i="22"/>
  <c r="DL4" i="22"/>
  <c r="DK4" i="22"/>
  <c r="DJ4" i="22"/>
  <c r="DI4" i="22"/>
  <c r="DH4" i="22"/>
  <c r="DG4" i="22"/>
  <c r="DF4" i="22"/>
  <c r="DE4" i="22"/>
  <c r="DD4" i="22"/>
  <c r="DC4" i="22"/>
  <c r="DB4" i="22"/>
  <c r="DA4" i="22"/>
  <c r="CZ4" i="22"/>
  <c r="CY4" i="22"/>
  <c r="CX4" i="22"/>
  <c r="CW4" i="22"/>
  <c r="CV4" i="22"/>
  <c r="CU4" i="22"/>
  <c r="CT4" i="22"/>
  <c r="CS4" i="22"/>
  <c r="CR4" i="22"/>
  <c r="CQ4" i="22"/>
  <c r="CP4" i="22"/>
  <c r="CO4" i="22"/>
  <c r="CN4" i="22"/>
  <c r="CM4" i="22"/>
  <c r="CL4" i="22"/>
  <c r="CK4" i="22"/>
  <c r="CJ4" i="22"/>
  <c r="CI4" i="22"/>
  <c r="CH4" i="22"/>
  <c r="CG4" i="22"/>
  <c r="CF4" i="22"/>
  <c r="CE4" i="22"/>
  <c r="CD4" i="22"/>
  <c r="CC4" i="22"/>
  <c r="CB4" i="22"/>
  <c r="CA4" i="22"/>
  <c r="BZ4" i="22"/>
  <c r="BY4" i="22"/>
  <c r="BX4" i="22"/>
  <c r="BW4" i="22"/>
  <c r="BV4" i="22"/>
  <c r="BU4" i="22"/>
  <c r="BT4" i="22"/>
  <c r="BS4" i="22"/>
  <c r="BR4" i="22"/>
  <c r="BQ4" i="22"/>
  <c r="BP4" i="22"/>
  <c r="BO4" i="22"/>
  <c r="BN4" i="22"/>
  <c r="BM4" i="22"/>
  <c r="BL4" i="22"/>
  <c r="EZ3" i="22"/>
  <c r="EY3" i="22"/>
  <c r="EX3" i="22"/>
  <c r="EW3" i="22"/>
  <c r="EV3" i="22"/>
  <c r="EU3" i="22"/>
  <c r="ET3" i="22"/>
  <c r="ES3" i="22"/>
  <c r="ER3" i="22"/>
  <c r="EQ3" i="22"/>
  <c r="EP3" i="22"/>
  <c r="EO3" i="22"/>
  <c r="EN3" i="22"/>
  <c r="EM3" i="22"/>
  <c r="EL3" i="22"/>
  <c r="EK3" i="22"/>
  <c r="EJ3" i="22"/>
  <c r="EI3" i="22"/>
  <c r="G10" i="22" s="1"/>
  <c r="EH3" i="22"/>
  <c r="EG3" i="22"/>
  <c r="EF3" i="22"/>
  <c r="EE3" i="22"/>
  <c r="ED3" i="22"/>
  <c r="EC3" i="22"/>
  <c r="EB3" i="22"/>
  <c r="EA3" i="22"/>
  <c r="DZ3" i="22"/>
  <c r="DY3" i="22"/>
  <c r="DX3" i="22"/>
  <c r="DW3" i="22"/>
  <c r="DV3" i="22"/>
  <c r="DU3" i="22"/>
  <c r="DT3" i="22"/>
  <c r="G3" i="22"/>
  <c r="G52" i="9"/>
  <c r="F52" i="9"/>
  <c r="E52" i="9"/>
  <c r="D52" i="9"/>
  <c r="C52" i="9"/>
  <c r="YY46" i="9"/>
  <c r="YX46" i="9"/>
  <c r="YW46" i="9"/>
  <c r="YY45" i="9"/>
  <c r="YX45" i="9"/>
  <c r="YW45" i="9"/>
  <c r="YY44" i="9"/>
  <c r="YX44" i="9"/>
  <c r="YW44" i="9"/>
  <c r="YY43" i="9"/>
  <c r="YX43" i="9"/>
  <c r="YW43" i="9"/>
  <c r="YY42" i="9"/>
  <c r="YX42" i="9"/>
  <c r="YW42" i="9"/>
  <c r="YY41" i="9"/>
  <c r="YX41" i="9"/>
  <c r="YW41" i="9"/>
  <c r="AK9" i="9"/>
  <c r="G9" i="9"/>
  <c r="S7" i="9"/>
  <c r="G7" i="9"/>
  <c r="B10" i="9" s="1"/>
  <c r="S6" i="9"/>
  <c r="DR1" i="9" s="1"/>
  <c r="DP5" i="9"/>
  <c r="FT4" i="9"/>
  <c r="FS4" i="9"/>
  <c r="FR4" i="9"/>
  <c r="FQ4" i="9"/>
  <c r="FP4" i="9"/>
  <c r="FO4" i="9"/>
  <c r="FN4" i="9"/>
  <c r="FM4" i="9"/>
  <c r="FL4" i="9"/>
  <c r="FK4" i="9"/>
  <c r="FJ4" i="9"/>
  <c r="FI4" i="9"/>
  <c r="FH4" i="9"/>
  <c r="FG4" i="9"/>
  <c r="FF4" i="9"/>
  <c r="FE4" i="9"/>
  <c r="FD4" i="9"/>
  <c r="FC4" i="9"/>
  <c r="FB4" i="9"/>
  <c r="FA4" i="9"/>
  <c r="EZ4" i="9"/>
  <c r="EY4" i="9"/>
  <c r="EX4" i="9"/>
  <c r="EW4" i="9"/>
  <c r="EV4" i="9"/>
  <c r="EU4" i="9"/>
  <c r="ET4" i="9"/>
  <c r="ES4" i="9"/>
  <c r="ER4" i="9"/>
  <c r="EQ4" i="9"/>
  <c r="EP4" i="9"/>
  <c r="EO4" i="9"/>
  <c r="EN4" i="9"/>
  <c r="EM4" i="9"/>
  <c r="EL4" i="9"/>
  <c r="EK4" i="9"/>
  <c r="EJ4" i="9"/>
  <c r="EI4" i="9"/>
  <c r="EH4" i="9"/>
  <c r="EG4" i="9"/>
  <c r="EE4" i="9"/>
  <c r="ED4" i="9"/>
  <c r="EC4" i="9"/>
  <c r="EB4" i="9"/>
  <c r="EA4" i="9"/>
  <c r="DZ4" i="9"/>
  <c r="DY4" i="9"/>
  <c r="DX4" i="9"/>
  <c r="DW4" i="9"/>
  <c r="DV4" i="9"/>
  <c r="DU4" i="9"/>
  <c r="DT4" i="9"/>
  <c r="DS4" i="9"/>
  <c r="DR4" i="9"/>
  <c r="DQ4" i="9"/>
  <c r="DP4" i="9"/>
  <c r="DO4" i="9"/>
  <c r="DN4" i="9"/>
  <c r="DM4" i="9"/>
  <c r="DL4" i="9"/>
  <c r="DK4" i="9"/>
  <c r="DJ4" i="9"/>
  <c r="DI4" i="9"/>
  <c r="DH4" i="9"/>
  <c r="DG4" i="9"/>
  <c r="DF4" i="9"/>
  <c r="DE4" i="9"/>
  <c r="DD4" i="9"/>
  <c r="DC4" i="9"/>
  <c r="DB4" i="9"/>
  <c r="DA4" i="9"/>
  <c r="CZ4" i="9"/>
  <c r="CY4" i="9"/>
  <c r="CX4" i="9"/>
  <c r="CW4" i="9"/>
  <c r="CV4" i="9"/>
  <c r="CU4" i="9"/>
  <c r="CT4" i="9"/>
  <c r="CS4" i="9"/>
  <c r="CR4" i="9"/>
  <c r="CQ4" i="9"/>
  <c r="CP4" i="9"/>
  <c r="CO4" i="9"/>
  <c r="CN4" i="9"/>
  <c r="CM4" i="9"/>
  <c r="CL4" i="9"/>
  <c r="CK4" i="9"/>
  <c r="CJ4" i="9"/>
  <c r="CI4" i="9"/>
  <c r="CH4" i="9"/>
  <c r="CG4" i="9"/>
  <c r="CF4" i="9"/>
  <c r="CE4" i="9"/>
  <c r="CD4" i="9"/>
  <c r="CC4" i="9"/>
  <c r="CB4" i="9"/>
  <c r="CA4" i="9"/>
  <c r="BZ4" i="9"/>
  <c r="BY4" i="9"/>
  <c r="BX4" i="9"/>
  <c r="BW4" i="9"/>
  <c r="BV4" i="9"/>
  <c r="BU4" i="9"/>
  <c r="BT4" i="9"/>
  <c r="BS4" i="9"/>
  <c r="BR4" i="9"/>
  <c r="BQ4" i="9"/>
  <c r="BP4" i="9"/>
  <c r="BO4" i="9"/>
  <c r="BN4" i="9"/>
  <c r="BM4" i="9"/>
  <c r="BL4" i="9"/>
  <c r="BK4" i="9"/>
  <c r="BJ4" i="9"/>
  <c r="BI4" i="9"/>
  <c r="BH4" i="9"/>
  <c r="FT3" i="9"/>
  <c r="FS3" i="9"/>
  <c r="FR3" i="9"/>
  <c r="FQ3" i="9"/>
  <c r="FP3" i="9"/>
  <c r="FO3" i="9"/>
  <c r="FN3" i="9"/>
  <c r="FM3" i="9"/>
  <c r="FL3" i="9"/>
  <c r="FK3" i="9"/>
  <c r="FJ3" i="9"/>
  <c r="FI3" i="9"/>
  <c r="FH3" i="9"/>
  <c r="FG3" i="9"/>
  <c r="FF3" i="9"/>
  <c r="FE3" i="9"/>
  <c r="FD3" i="9"/>
  <c r="FC3" i="9"/>
  <c r="FB3" i="9"/>
  <c r="FA3" i="9"/>
  <c r="EZ3" i="9"/>
  <c r="EY3" i="9"/>
  <c r="EX3" i="9"/>
  <c r="EW3" i="9"/>
  <c r="EV3" i="9"/>
  <c r="EU3" i="9"/>
  <c r="ET3" i="9"/>
  <c r="ES3" i="9"/>
  <c r="ER3" i="9"/>
  <c r="EQ3" i="9"/>
  <c r="EP3" i="9"/>
  <c r="EO3" i="9"/>
  <c r="EN3" i="9"/>
  <c r="EM3" i="9"/>
  <c r="EL3" i="9"/>
  <c r="EK3" i="9"/>
  <c r="EJ3" i="9"/>
  <c r="EI3" i="9"/>
  <c r="EH3" i="9"/>
  <c r="EG3" i="9"/>
  <c r="EF3" i="9"/>
  <c r="EE3" i="9"/>
  <c r="G10" i="9" s="1"/>
  <c r="ED3" i="9"/>
  <c r="EC3" i="9"/>
  <c r="EB3" i="9"/>
  <c r="EA3" i="9"/>
  <c r="DZ3" i="9"/>
  <c r="DY3" i="9"/>
  <c r="DX3" i="9"/>
  <c r="DW3" i="9"/>
  <c r="DV3" i="9"/>
  <c r="DU3" i="9"/>
  <c r="DT3" i="9"/>
  <c r="DS3" i="9"/>
  <c r="DR3" i="9"/>
  <c r="DQ3" i="9"/>
  <c r="DP3" i="9"/>
  <c r="G3" i="9"/>
  <c r="DP1" i="9"/>
  <c r="D54" i="21"/>
  <c r="C54" i="21"/>
  <c r="ZC48" i="21"/>
  <c r="ZB48" i="21"/>
  <c r="ZA48" i="21"/>
  <c r="ZC47" i="21"/>
  <c r="ZB47" i="21"/>
  <c r="ZA47" i="21"/>
  <c r="ZC46" i="21"/>
  <c r="ZB46" i="21"/>
  <c r="ZA46" i="21"/>
  <c r="ZC45" i="21"/>
  <c r="ZB45" i="21"/>
  <c r="ZA45" i="21"/>
  <c r="ZC44" i="21"/>
  <c r="ZB44" i="21"/>
  <c r="ZA44" i="21"/>
  <c r="ZC43" i="21"/>
  <c r="ZB43" i="21"/>
  <c r="ZA43" i="21"/>
  <c r="D20" i="21"/>
  <c r="E20" i="21" s="1"/>
  <c r="F20" i="21" s="1"/>
  <c r="G20" i="21" s="1"/>
  <c r="H20" i="21" s="1"/>
  <c r="I20" i="21" s="1"/>
  <c r="J20" i="21" s="1"/>
  <c r="K20" i="21" s="1"/>
  <c r="L20" i="21" s="1"/>
  <c r="M20" i="21" s="1"/>
  <c r="N20" i="21" s="1"/>
  <c r="O20" i="21" s="1"/>
  <c r="P20" i="21" s="1"/>
  <c r="Q20" i="21" s="1"/>
  <c r="R20" i="21" s="1"/>
  <c r="S20" i="21" s="1"/>
  <c r="T20" i="21" s="1"/>
  <c r="U20" i="21" s="1"/>
  <c r="V20" i="21" s="1"/>
  <c r="W20" i="21" s="1"/>
  <c r="X20" i="21" s="1"/>
  <c r="Y20" i="21" s="1"/>
  <c r="Z20" i="21" s="1"/>
  <c r="AA20" i="21" s="1"/>
  <c r="AB20" i="21" s="1"/>
  <c r="AC20" i="21" s="1"/>
  <c r="AD20" i="21" s="1"/>
  <c r="AE20" i="21" s="1"/>
  <c r="AH20" i="21" s="1"/>
  <c r="AK20" i="21" s="1"/>
  <c r="D19" i="21"/>
  <c r="E19" i="21" s="1"/>
  <c r="F19" i="21" s="1"/>
  <c r="G19" i="21" s="1"/>
  <c r="H19" i="21" s="1"/>
  <c r="I19" i="21" s="1"/>
  <c r="J19" i="21" s="1"/>
  <c r="K19" i="21" s="1"/>
  <c r="L19" i="21" s="1"/>
  <c r="M19" i="21" s="1"/>
  <c r="N19" i="21" s="1"/>
  <c r="O19" i="21" s="1"/>
  <c r="P19" i="21" s="1"/>
  <c r="Q19" i="21" s="1"/>
  <c r="R19" i="21" s="1"/>
  <c r="S19" i="21" s="1"/>
  <c r="T19" i="21" s="1"/>
  <c r="U19" i="21" s="1"/>
  <c r="V19" i="21" s="1"/>
  <c r="W19" i="21" s="1"/>
  <c r="X19" i="21" s="1"/>
  <c r="Y19" i="21" s="1"/>
  <c r="Z19" i="21" s="1"/>
  <c r="AA19" i="21" s="1"/>
  <c r="AB19" i="21" s="1"/>
  <c r="AC19" i="21" s="1"/>
  <c r="AD19" i="21" s="1"/>
  <c r="AE19" i="21" s="1"/>
  <c r="AH19" i="21" s="1"/>
  <c r="AK19" i="21" s="1"/>
  <c r="D18" i="21"/>
  <c r="E18" i="21" s="1"/>
  <c r="F18" i="21" s="1"/>
  <c r="G18" i="21" s="1"/>
  <c r="H18" i="21" s="1"/>
  <c r="I18" i="21" s="1"/>
  <c r="J18" i="21" s="1"/>
  <c r="K18" i="21" s="1"/>
  <c r="L18" i="21" s="1"/>
  <c r="M18" i="21" s="1"/>
  <c r="N18" i="21" s="1"/>
  <c r="O18" i="21" s="1"/>
  <c r="P18" i="21" s="1"/>
  <c r="Q18" i="21" s="1"/>
  <c r="R18" i="21" s="1"/>
  <c r="S18" i="21" s="1"/>
  <c r="T18" i="21" s="1"/>
  <c r="U18" i="21" s="1"/>
  <c r="V18" i="21" s="1"/>
  <c r="W18" i="21" s="1"/>
  <c r="X18" i="21" s="1"/>
  <c r="Y18" i="21" s="1"/>
  <c r="Z18" i="21" s="1"/>
  <c r="AA18" i="21" s="1"/>
  <c r="AB18" i="21" s="1"/>
  <c r="AC18" i="21" s="1"/>
  <c r="AD18" i="21" s="1"/>
  <c r="AE18" i="21" s="1"/>
  <c r="AH18" i="21" s="1"/>
  <c r="AK18" i="21" s="1"/>
  <c r="AK15" i="21"/>
  <c r="AI15" i="21"/>
  <c r="AG15" i="21"/>
  <c r="AE15" i="21"/>
  <c r="AB15" i="21"/>
  <c r="Y15" i="21"/>
  <c r="V15" i="21"/>
  <c r="S15" i="21"/>
  <c r="P15" i="21"/>
  <c r="M15" i="21"/>
  <c r="J15" i="21"/>
  <c r="G15" i="21"/>
  <c r="D15" i="21"/>
  <c r="AO11" i="21"/>
  <c r="G8" i="21"/>
  <c r="G7" i="21"/>
  <c r="B12" i="21" s="1"/>
  <c r="EZ4" i="21"/>
  <c r="EY4" i="21"/>
  <c r="EX4" i="21"/>
  <c r="EW4" i="21"/>
  <c r="EV4" i="21"/>
  <c r="EU4" i="21"/>
  <c r="ET4" i="21"/>
  <c r="ES4" i="21"/>
  <c r="ER4" i="21"/>
  <c r="EQ4" i="21"/>
  <c r="EP4" i="21"/>
  <c r="EO4" i="21"/>
  <c r="EN4" i="21"/>
  <c r="EM4" i="21"/>
  <c r="EL4" i="21"/>
  <c r="EK4" i="21"/>
  <c r="EJ4" i="21"/>
  <c r="EI4" i="21"/>
  <c r="EH4" i="21"/>
  <c r="EG4" i="21"/>
  <c r="EF4" i="21"/>
  <c r="EE4" i="21"/>
  <c r="ED4" i="21"/>
  <c r="G9" i="21" s="1"/>
  <c r="EC4" i="21"/>
  <c r="EB4" i="21"/>
  <c r="EA4" i="21"/>
  <c r="DZ4" i="21"/>
  <c r="DY4" i="21"/>
  <c r="DX4" i="21"/>
  <c r="DW4" i="21"/>
  <c r="DV4" i="21"/>
  <c r="DU4" i="21"/>
  <c r="DT4" i="21"/>
  <c r="DS4" i="21"/>
  <c r="DR4" i="21"/>
  <c r="DQ4" i="21"/>
  <c r="DP4" i="21"/>
  <c r="DO4" i="21"/>
  <c r="DN4" i="21"/>
  <c r="DM4" i="21"/>
  <c r="DL4" i="21"/>
  <c r="DK4" i="21"/>
  <c r="DJ4" i="21"/>
  <c r="DI4" i="21"/>
  <c r="DH4" i="21"/>
  <c r="DG4" i="21"/>
  <c r="DF4" i="21"/>
  <c r="DE4" i="21"/>
  <c r="DD4" i="21"/>
  <c r="DC4" i="21"/>
  <c r="DB4" i="21"/>
  <c r="DA4" i="21"/>
  <c r="CZ4" i="21"/>
  <c r="CY4" i="21"/>
  <c r="CX4" i="21"/>
  <c r="CW4" i="21"/>
  <c r="CV4" i="21"/>
  <c r="CU4" i="21"/>
  <c r="CT4" i="21"/>
  <c r="CS4" i="21"/>
  <c r="CR4" i="21"/>
  <c r="CQ4" i="21"/>
  <c r="CP4" i="21"/>
  <c r="CO4" i="21"/>
  <c r="CN4" i="21"/>
  <c r="CM4" i="21"/>
  <c r="CL4" i="21"/>
  <c r="CK4" i="21"/>
  <c r="CJ4" i="21"/>
  <c r="CI4" i="21"/>
  <c r="CH4" i="21"/>
  <c r="CG4" i="21"/>
  <c r="CF4" i="21"/>
  <c r="CE4" i="21"/>
  <c r="CD4" i="21"/>
  <c r="CC4" i="21"/>
  <c r="CB4" i="21"/>
  <c r="CA4" i="21"/>
  <c r="BZ4" i="21"/>
  <c r="BY4" i="21"/>
  <c r="BX4" i="21"/>
  <c r="BW4" i="21"/>
  <c r="BV4" i="21"/>
  <c r="BU4" i="21"/>
  <c r="BT4" i="21"/>
  <c r="BS4" i="21"/>
  <c r="BR4" i="21"/>
  <c r="BQ4" i="21"/>
  <c r="BP4" i="21"/>
  <c r="BO4" i="21"/>
  <c r="BN4" i="21"/>
  <c r="BM4" i="21"/>
  <c r="BL4" i="21"/>
  <c r="EZ3" i="21"/>
  <c r="EY3" i="21"/>
  <c r="EX3" i="21"/>
  <c r="EW3" i="21"/>
  <c r="EV3" i="21"/>
  <c r="EU3" i="21"/>
  <c r="ET3" i="21"/>
  <c r="ES3" i="21"/>
  <c r="ER3" i="21"/>
  <c r="EQ3" i="21"/>
  <c r="EP3" i="21"/>
  <c r="EO3" i="21"/>
  <c r="EN3" i="21"/>
  <c r="EM3" i="21"/>
  <c r="EL3" i="21"/>
  <c r="EK3" i="21"/>
  <c r="EJ3" i="21"/>
  <c r="EI3" i="21"/>
  <c r="G10" i="21" s="1"/>
  <c r="EH3" i="21"/>
  <c r="EG3" i="21"/>
  <c r="EF3" i="21"/>
  <c r="EE3" i="21"/>
  <c r="ED3" i="21"/>
  <c r="EC3" i="21"/>
  <c r="EB3" i="21"/>
  <c r="EA3" i="21"/>
  <c r="DZ3" i="21"/>
  <c r="DY3" i="21"/>
  <c r="DX3" i="21"/>
  <c r="DW3" i="21"/>
  <c r="DV3" i="21"/>
  <c r="DU3" i="21"/>
  <c r="DT3" i="21"/>
  <c r="G3" i="21"/>
  <c r="DV1" i="21"/>
  <c r="G52" i="8"/>
  <c r="F52" i="8"/>
  <c r="E52" i="8"/>
  <c r="D52" i="8"/>
  <c r="C52" i="8"/>
  <c r="YY46" i="8"/>
  <c r="YX46" i="8"/>
  <c r="YW46" i="8"/>
  <c r="YY45" i="8"/>
  <c r="YX45" i="8"/>
  <c r="YW45" i="8"/>
  <c r="YY44" i="8"/>
  <c r="YX44" i="8"/>
  <c r="YW44" i="8"/>
  <c r="YY43" i="8"/>
  <c r="YX43" i="8"/>
  <c r="YW43" i="8"/>
  <c r="YY42" i="8"/>
  <c r="YX42" i="8"/>
  <c r="YW42" i="8"/>
  <c r="YY41" i="8"/>
  <c r="YX41" i="8"/>
  <c r="YW41" i="8"/>
  <c r="AK9" i="8"/>
  <c r="G9" i="8"/>
  <c r="S7" i="8"/>
  <c r="G7" i="8"/>
  <c r="B10" i="8" s="1"/>
  <c r="S6" i="8"/>
  <c r="DR1" i="8" s="1"/>
  <c r="DP5" i="8"/>
  <c r="FT4" i="8"/>
  <c r="FS4" i="8"/>
  <c r="FR4" i="8"/>
  <c r="FQ4" i="8"/>
  <c r="FP4" i="8"/>
  <c r="FO4" i="8"/>
  <c r="FN4" i="8"/>
  <c r="FM4" i="8"/>
  <c r="FL4" i="8"/>
  <c r="FK4" i="8"/>
  <c r="FJ4" i="8"/>
  <c r="FI4" i="8"/>
  <c r="FH4" i="8"/>
  <c r="FG4" i="8"/>
  <c r="FF4" i="8"/>
  <c r="FE4" i="8"/>
  <c r="FD4" i="8"/>
  <c r="FC4" i="8"/>
  <c r="FB4" i="8"/>
  <c r="FA4" i="8"/>
  <c r="EZ4" i="8"/>
  <c r="EY4" i="8"/>
  <c r="EX4" i="8"/>
  <c r="EW4" i="8"/>
  <c r="EV4" i="8"/>
  <c r="EU4" i="8"/>
  <c r="ET4" i="8"/>
  <c r="ES4" i="8"/>
  <c r="ER4" i="8"/>
  <c r="EQ4" i="8"/>
  <c r="EP4" i="8"/>
  <c r="EO4" i="8"/>
  <c r="EN4" i="8"/>
  <c r="EM4" i="8"/>
  <c r="EL4" i="8"/>
  <c r="EK4" i="8"/>
  <c r="EJ4" i="8"/>
  <c r="EI4" i="8"/>
  <c r="EH4" i="8"/>
  <c r="EG4" i="8"/>
  <c r="EE4" i="8"/>
  <c r="ED4" i="8"/>
  <c r="EC4" i="8"/>
  <c r="EB4" i="8"/>
  <c r="EA4" i="8"/>
  <c r="DZ4" i="8"/>
  <c r="DY4" i="8"/>
  <c r="DX4" i="8"/>
  <c r="DW4" i="8"/>
  <c r="DV4" i="8"/>
  <c r="DU4" i="8"/>
  <c r="DT4" i="8"/>
  <c r="DS4" i="8"/>
  <c r="DR4" i="8"/>
  <c r="DQ4" i="8"/>
  <c r="DP4" i="8"/>
  <c r="DO4" i="8"/>
  <c r="DN4" i="8"/>
  <c r="DM4" i="8"/>
  <c r="DL4" i="8"/>
  <c r="DK4" i="8"/>
  <c r="DJ4" i="8"/>
  <c r="DI4" i="8"/>
  <c r="DH4" i="8"/>
  <c r="DG4" i="8"/>
  <c r="DF4" i="8"/>
  <c r="DE4" i="8"/>
  <c r="DD4" i="8"/>
  <c r="DC4" i="8"/>
  <c r="DB4" i="8"/>
  <c r="DA4" i="8"/>
  <c r="CZ4" i="8"/>
  <c r="CY4" i="8"/>
  <c r="CX4" i="8"/>
  <c r="CW4" i="8"/>
  <c r="CV4" i="8"/>
  <c r="CU4" i="8"/>
  <c r="CT4" i="8"/>
  <c r="CS4" i="8"/>
  <c r="CR4" i="8"/>
  <c r="CQ4" i="8"/>
  <c r="CP4" i="8"/>
  <c r="CO4" i="8"/>
  <c r="CN4" i="8"/>
  <c r="CM4" i="8"/>
  <c r="CL4" i="8"/>
  <c r="CK4" i="8"/>
  <c r="CJ4" i="8"/>
  <c r="CI4" i="8"/>
  <c r="CH4" i="8"/>
  <c r="CG4" i="8"/>
  <c r="CF4" i="8"/>
  <c r="CE4" i="8"/>
  <c r="CD4" i="8"/>
  <c r="CC4" i="8"/>
  <c r="CB4" i="8"/>
  <c r="CA4" i="8"/>
  <c r="BZ4" i="8"/>
  <c r="BY4" i="8"/>
  <c r="BX4" i="8"/>
  <c r="BW4" i="8"/>
  <c r="BV4" i="8"/>
  <c r="BU4" i="8"/>
  <c r="BT4" i="8"/>
  <c r="BS4" i="8"/>
  <c r="BR4" i="8"/>
  <c r="BQ4" i="8"/>
  <c r="BP4" i="8"/>
  <c r="BO4" i="8"/>
  <c r="BN4" i="8"/>
  <c r="BM4" i="8"/>
  <c r="BL4" i="8"/>
  <c r="BK4" i="8"/>
  <c r="BJ4" i="8"/>
  <c r="BI4" i="8"/>
  <c r="BH4" i="8"/>
  <c r="FT3" i="8"/>
  <c r="FS3" i="8"/>
  <c r="FR3" i="8"/>
  <c r="FQ3" i="8"/>
  <c r="FP3" i="8"/>
  <c r="FO3" i="8"/>
  <c r="FN3" i="8"/>
  <c r="FM3" i="8"/>
  <c r="FL3" i="8"/>
  <c r="FK3" i="8"/>
  <c r="FJ3" i="8"/>
  <c r="FI3" i="8"/>
  <c r="FH3" i="8"/>
  <c r="FG3" i="8"/>
  <c r="FF3" i="8"/>
  <c r="FE3" i="8"/>
  <c r="FD3" i="8"/>
  <c r="FC3" i="8"/>
  <c r="FB3" i="8"/>
  <c r="FA3" i="8"/>
  <c r="EZ3" i="8"/>
  <c r="EY3" i="8"/>
  <c r="EX3" i="8"/>
  <c r="EW3" i="8"/>
  <c r="EV3" i="8"/>
  <c r="EU3" i="8"/>
  <c r="ET3" i="8"/>
  <c r="ES3" i="8"/>
  <c r="ER3" i="8"/>
  <c r="EQ3" i="8"/>
  <c r="EP3" i="8"/>
  <c r="EO3" i="8"/>
  <c r="EN3" i="8"/>
  <c r="EM3" i="8"/>
  <c r="EL3" i="8"/>
  <c r="EK3" i="8"/>
  <c r="EJ3" i="8"/>
  <c r="EI3" i="8"/>
  <c r="EH3" i="8"/>
  <c r="EG3" i="8"/>
  <c r="EF3" i="8"/>
  <c r="EE3" i="8"/>
  <c r="G10" i="8" s="1"/>
  <c r="ED3" i="8"/>
  <c r="EC3" i="8"/>
  <c r="EB3" i="8"/>
  <c r="EA3" i="8"/>
  <c r="DZ3" i="8"/>
  <c r="DY3" i="8"/>
  <c r="DX3" i="8"/>
  <c r="DW3" i="8"/>
  <c r="DV3" i="8"/>
  <c r="DU3" i="8"/>
  <c r="DT3" i="8"/>
  <c r="DS3" i="8"/>
  <c r="DR3" i="8"/>
  <c r="DQ3" i="8"/>
  <c r="DP3" i="8"/>
  <c r="AB3" i="8"/>
  <c r="G3" i="8"/>
  <c r="DP1" i="8"/>
  <c r="D54" i="20"/>
  <c r="C54" i="20"/>
  <c r="ZC48" i="20"/>
  <c r="ZB48" i="20"/>
  <c r="ZA48" i="20"/>
  <c r="ZC47" i="20"/>
  <c r="ZB47" i="20"/>
  <c r="ZA47" i="20"/>
  <c r="ZC46" i="20"/>
  <c r="ZB46" i="20"/>
  <c r="ZA46" i="20"/>
  <c r="ZC45" i="20"/>
  <c r="ZB45" i="20"/>
  <c r="ZA45" i="20"/>
  <c r="ZC44" i="20"/>
  <c r="ZB44" i="20"/>
  <c r="ZA44" i="20"/>
  <c r="ZC43" i="20"/>
  <c r="ZB43" i="20"/>
  <c r="ZA43" i="20"/>
  <c r="D20" i="20"/>
  <c r="E20" i="20" s="1"/>
  <c r="F20" i="20" s="1"/>
  <c r="G20" i="20" s="1"/>
  <c r="H20" i="20" s="1"/>
  <c r="I20" i="20" s="1"/>
  <c r="J20" i="20" s="1"/>
  <c r="K20" i="20" s="1"/>
  <c r="L20" i="20" s="1"/>
  <c r="M20" i="20" s="1"/>
  <c r="N20" i="20" s="1"/>
  <c r="O20" i="20" s="1"/>
  <c r="P20" i="20" s="1"/>
  <c r="Q20" i="20" s="1"/>
  <c r="R20" i="20" s="1"/>
  <c r="S20" i="20" s="1"/>
  <c r="T20" i="20" s="1"/>
  <c r="U20" i="20" s="1"/>
  <c r="V20" i="20" s="1"/>
  <c r="W20" i="20" s="1"/>
  <c r="X20" i="20" s="1"/>
  <c r="Y20" i="20" s="1"/>
  <c r="Z20" i="20" s="1"/>
  <c r="AA20" i="20" s="1"/>
  <c r="AB20" i="20" s="1"/>
  <c r="AC20" i="20" s="1"/>
  <c r="AD20" i="20" s="1"/>
  <c r="AE20" i="20" s="1"/>
  <c r="AH20" i="20" s="1"/>
  <c r="AK20" i="20" s="1"/>
  <c r="E19" i="20"/>
  <c r="F19" i="20" s="1"/>
  <c r="G19" i="20" s="1"/>
  <c r="H19" i="20" s="1"/>
  <c r="I19" i="20" s="1"/>
  <c r="J19" i="20" s="1"/>
  <c r="K19" i="20" s="1"/>
  <c r="L19" i="20" s="1"/>
  <c r="M19" i="20" s="1"/>
  <c r="N19" i="20" s="1"/>
  <c r="O19" i="20" s="1"/>
  <c r="P19" i="20" s="1"/>
  <c r="Q19" i="20" s="1"/>
  <c r="R19" i="20" s="1"/>
  <c r="S19" i="20" s="1"/>
  <c r="T19" i="20" s="1"/>
  <c r="U19" i="20" s="1"/>
  <c r="V19" i="20" s="1"/>
  <c r="W19" i="20" s="1"/>
  <c r="X19" i="20" s="1"/>
  <c r="Y19" i="20" s="1"/>
  <c r="Z19" i="20" s="1"/>
  <c r="AA19" i="20" s="1"/>
  <c r="AB19" i="20" s="1"/>
  <c r="AC19" i="20" s="1"/>
  <c r="AD19" i="20" s="1"/>
  <c r="AE19" i="20" s="1"/>
  <c r="AH19" i="20" s="1"/>
  <c r="AK19" i="20" s="1"/>
  <c r="D19" i="20"/>
  <c r="D18" i="20"/>
  <c r="E18" i="20" s="1"/>
  <c r="F18" i="20" s="1"/>
  <c r="G18" i="20" s="1"/>
  <c r="H18" i="20" s="1"/>
  <c r="I18" i="20" s="1"/>
  <c r="J18" i="20" s="1"/>
  <c r="K18" i="20" s="1"/>
  <c r="L18" i="20" s="1"/>
  <c r="M18" i="20" s="1"/>
  <c r="N18" i="20" s="1"/>
  <c r="O18" i="20" s="1"/>
  <c r="P18" i="20" s="1"/>
  <c r="Q18" i="20" s="1"/>
  <c r="R18" i="20" s="1"/>
  <c r="S18" i="20" s="1"/>
  <c r="T18" i="20" s="1"/>
  <c r="U18" i="20" s="1"/>
  <c r="V18" i="20" s="1"/>
  <c r="W18" i="20" s="1"/>
  <c r="X18" i="20" s="1"/>
  <c r="Y18" i="20" s="1"/>
  <c r="Z18" i="20" s="1"/>
  <c r="AA18" i="20" s="1"/>
  <c r="AB18" i="20" s="1"/>
  <c r="AC18" i="20" s="1"/>
  <c r="AD18" i="20" s="1"/>
  <c r="AE18" i="20" s="1"/>
  <c r="AH18" i="20" s="1"/>
  <c r="AK18" i="20" s="1"/>
  <c r="AK15" i="20"/>
  <c r="AI15" i="20"/>
  <c r="AG15" i="20"/>
  <c r="AE15" i="20"/>
  <c r="AB15" i="20"/>
  <c r="Y15" i="20"/>
  <c r="V15" i="20"/>
  <c r="S15" i="20"/>
  <c r="P15" i="20"/>
  <c r="M15" i="20"/>
  <c r="J15" i="20"/>
  <c r="G15" i="20"/>
  <c r="D15" i="20"/>
  <c r="B12" i="20"/>
  <c r="AO11" i="20"/>
  <c r="G9" i="20"/>
  <c r="G8" i="20"/>
  <c r="G7" i="20"/>
  <c r="EZ4" i="20"/>
  <c r="EY4" i="20"/>
  <c r="EX4" i="20"/>
  <c r="EW4" i="20"/>
  <c r="EV4" i="20"/>
  <c r="EU4" i="20"/>
  <c r="ET4" i="20"/>
  <c r="ES4" i="20"/>
  <c r="ER4" i="20"/>
  <c r="EQ4" i="20"/>
  <c r="EP4" i="20"/>
  <c r="EO4" i="20"/>
  <c r="EN4" i="20"/>
  <c r="EM4" i="20"/>
  <c r="EL4" i="20"/>
  <c r="EK4" i="20"/>
  <c r="EJ4" i="20"/>
  <c r="EI4" i="20"/>
  <c r="EH4" i="20"/>
  <c r="EG4" i="20"/>
  <c r="EF4" i="20"/>
  <c r="EE4" i="20"/>
  <c r="ED4" i="20"/>
  <c r="EC4" i="20"/>
  <c r="EB4" i="20"/>
  <c r="EA4" i="20"/>
  <c r="DZ4" i="20"/>
  <c r="DY4" i="20"/>
  <c r="DX4" i="20"/>
  <c r="DW4" i="20"/>
  <c r="DV4" i="20"/>
  <c r="DU4" i="20"/>
  <c r="DT4" i="20"/>
  <c r="DS4" i="20"/>
  <c r="DR4" i="20"/>
  <c r="DQ4" i="20"/>
  <c r="DP4" i="20"/>
  <c r="DO4" i="20"/>
  <c r="DN4" i="20"/>
  <c r="DM4" i="20"/>
  <c r="DL4" i="20"/>
  <c r="DK4" i="20"/>
  <c r="DJ4" i="20"/>
  <c r="DI4" i="20"/>
  <c r="DH4" i="20"/>
  <c r="DG4" i="20"/>
  <c r="DF4" i="20"/>
  <c r="DE4" i="20"/>
  <c r="DD4" i="20"/>
  <c r="DC4" i="20"/>
  <c r="DB4" i="20"/>
  <c r="DA4" i="20"/>
  <c r="CZ4" i="20"/>
  <c r="CY4" i="20"/>
  <c r="CX4" i="20"/>
  <c r="CW4" i="20"/>
  <c r="CV4" i="20"/>
  <c r="CU4" i="20"/>
  <c r="CT4" i="20"/>
  <c r="CS4" i="20"/>
  <c r="CR4" i="20"/>
  <c r="CQ4" i="20"/>
  <c r="CP4" i="20"/>
  <c r="CO4" i="20"/>
  <c r="CN4" i="20"/>
  <c r="CM4" i="20"/>
  <c r="CL4" i="20"/>
  <c r="CK4" i="20"/>
  <c r="CJ4" i="20"/>
  <c r="CI4" i="20"/>
  <c r="CH4" i="20"/>
  <c r="CG4" i="20"/>
  <c r="CF4" i="20"/>
  <c r="CE4" i="20"/>
  <c r="CD4" i="20"/>
  <c r="CC4" i="20"/>
  <c r="CB4" i="20"/>
  <c r="CA4" i="20"/>
  <c r="BZ4" i="20"/>
  <c r="BY4" i="20"/>
  <c r="BX4" i="20"/>
  <c r="BW4" i="20"/>
  <c r="BV4" i="20"/>
  <c r="BU4" i="20"/>
  <c r="BT4" i="20"/>
  <c r="BS4" i="20"/>
  <c r="BR4" i="20"/>
  <c r="BQ4" i="20"/>
  <c r="BP4" i="20"/>
  <c r="BO4" i="20"/>
  <c r="BN4" i="20"/>
  <c r="BM4" i="20"/>
  <c r="BL4" i="20"/>
  <c r="EZ3" i="20"/>
  <c r="EY3" i="20"/>
  <c r="EX3" i="20"/>
  <c r="EW3" i="20"/>
  <c r="EV3" i="20"/>
  <c r="EU3" i="20"/>
  <c r="ET3" i="20"/>
  <c r="ES3" i="20"/>
  <c r="ER3" i="20"/>
  <c r="EQ3" i="20"/>
  <c r="EP3" i="20"/>
  <c r="EO3" i="20"/>
  <c r="EN3" i="20"/>
  <c r="EM3" i="20"/>
  <c r="EL3" i="20"/>
  <c r="EK3" i="20"/>
  <c r="EJ3" i="20"/>
  <c r="EI3" i="20"/>
  <c r="G10" i="20" s="1"/>
  <c r="EH3" i="20"/>
  <c r="EG3" i="20"/>
  <c r="EF3" i="20"/>
  <c r="EE3" i="20"/>
  <c r="ED3" i="20"/>
  <c r="EC3" i="20"/>
  <c r="EB3" i="20"/>
  <c r="EA3" i="20"/>
  <c r="DZ3" i="20"/>
  <c r="DY3" i="20"/>
  <c r="DX3" i="20"/>
  <c r="DW3" i="20"/>
  <c r="DV3" i="20"/>
  <c r="DU3" i="20"/>
  <c r="DT3" i="20"/>
  <c r="G3" i="20"/>
  <c r="DV1" i="20"/>
  <c r="DT1" i="20"/>
  <c r="G52" i="7"/>
  <c r="F52" i="7"/>
  <c r="E52" i="7"/>
  <c r="D52" i="7"/>
  <c r="C52" i="7"/>
  <c r="YY46" i="7"/>
  <c r="YX46" i="7"/>
  <c r="YW46" i="7"/>
  <c r="YY45" i="7"/>
  <c r="YX45" i="7"/>
  <c r="YW45" i="7"/>
  <c r="YY44" i="7"/>
  <c r="YX44" i="7"/>
  <c r="YW44" i="7"/>
  <c r="YY43" i="7"/>
  <c r="YX43" i="7"/>
  <c r="YW43" i="7"/>
  <c r="YY42" i="7"/>
  <c r="YX42" i="7"/>
  <c r="YW42" i="7"/>
  <c r="YY41" i="7"/>
  <c r="YX41" i="7"/>
  <c r="YW41" i="7"/>
  <c r="B10" i="7"/>
  <c r="AK9" i="7"/>
  <c r="G7" i="7"/>
  <c r="DP1" i="7" s="1"/>
  <c r="S6" i="7"/>
  <c r="DR1" i="7" s="1"/>
  <c r="DP5" i="7"/>
  <c r="FT4" i="7"/>
  <c r="FS4" i="7"/>
  <c r="FR4" i="7"/>
  <c r="FQ4" i="7"/>
  <c r="FP4" i="7"/>
  <c r="FO4" i="7"/>
  <c r="FN4" i="7"/>
  <c r="FM4" i="7"/>
  <c r="FL4" i="7"/>
  <c r="FK4" i="7"/>
  <c r="FJ4" i="7"/>
  <c r="FI4" i="7"/>
  <c r="FH4" i="7"/>
  <c r="FG4" i="7"/>
  <c r="FF4" i="7"/>
  <c r="FE4" i="7"/>
  <c r="FD4" i="7"/>
  <c r="FC4" i="7"/>
  <c r="FB4" i="7"/>
  <c r="FA4" i="7"/>
  <c r="EZ4" i="7"/>
  <c r="EY4" i="7"/>
  <c r="EX4" i="7"/>
  <c r="EW4" i="7"/>
  <c r="EV4" i="7"/>
  <c r="EU4" i="7"/>
  <c r="ET4" i="7"/>
  <c r="ES4" i="7"/>
  <c r="ER4" i="7"/>
  <c r="EQ4" i="7"/>
  <c r="EP4" i="7"/>
  <c r="EO4" i="7"/>
  <c r="EN4" i="7"/>
  <c r="EM4" i="7"/>
  <c r="EL4" i="7"/>
  <c r="EK4" i="7"/>
  <c r="EJ4" i="7"/>
  <c r="EI4" i="7"/>
  <c r="EH4" i="7"/>
  <c r="EG4" i="7"/>
  <c r="EE4" i="7"/>
  <c r="ED4" i="7"/>
  <c r="G9" i="7" s="1"/>
  <c r="EC4" i="7"/>
  <c r="EB4" i="7"/>
  <c r="EA4" i="7"/>
  <c r="DZ4" i="7"/>
  <c r="DY4" i="7"/>
  <c r="DX4" i="7"/>
  <c r="DW4" i="7"/>
  <c r="DV4" i="7"/>
  <c r="DU4" i="7"/>
  <c r="DT4" i="7"/>
  <c r="DS4" i="7"/>
  <c r="DR4" i="7"/>
  <c r="DQ4" i="7"/>
  <c r="DP4" i="7"/>
  <c r="DO4" i="7"/>
  <c r="DN4" i="7"/>
  <c r="DM4" i="7"/>
  <c r="DL4" i="7"/>
  <c r="DK4" i="7"/>
  <c r="DJ4" i="7"/>
  <c r="DI4" i="7"/>
  <c r="DH4" i="7"/>
  <c r="DG4" i="7"/>
  <c r="DF4" i="7"/>
  <c r="DE4" i="7"/>
  <c r="DD4" i="7"/>
  <c r="DC4" i="7"/>
  <c r="DB4" i="7"/>
  <c r="DA4" i="7"/>
  <c r="CZ4" i="7"/>
  <c r="CY4" i="7"/>
  <c r="CX4" i="7"/>
  <c r="CW4" i="7"/>
  <c r="CV4" i="7"/>
  <c r="CU4" i="7"/>
  <c r="CT4" i="7"/>
  <c r="CS4" i="7"/>
  <c r="CR4" i="7"/>
  <c r="CQ4" i="7"/>
  <c r="CP4" i="7"/>
  <c r="CO4" i="7"/>
  <c r="CN4" i="7"/>
  <c r="CM4" i="7"/>
  <c r="CL4" i="7"/>
  <c r="CK4" i="7"/>
  <c r="CJ4" i="7"/>
  <c r="CI4" i="7"/>
  <c r="CH4" i="7"/>
  <c r="CG4" i="7"/>
  <c r="CF4" i="7"/>
  <c r="CE4" i="7"/>
  <c r="CD4" i="7"/>
  <c r="CC4" i="7"/>
  <c r="CB4" i="7"/>
  <c r="CA4" i="7"/>
  <c r="BZ4" i="7"/>
  <c r="BY4" i="7"/>
  <c r="BX4" i="7"/>
  <c r="BW4" i="7"/>
  <c r="BV4" i="7"/>
  <c r="BU4" i="7"/>
  <c r="BT4" i="7"/>
  <c r="BS4" i="7"/>
  <c r="BR4" i="7"/>
  <c r="BQ4" i="7"/>
  <c r="BP4" i="7"/>
  <c r="BO4" i="7"/>
  <c r="BN4" i="7"/>
  <c r="BM4" i="7"/>
  <c r="BL4" i="7"/>
  <c r="BK4" i="7"/>
  <c r="BJ4" i="7"/>
  <c r="BI4" i="7"/>
  <c r="BH4" i="7"/>
  <c r="FT3" i="7"/>
  <c r="FS3" i="7"/>
  <c r="FR3" i="7"/>
  <c r="FQ3" i="7"/>
  <c r="FP3" i="7"/>
  <c r="FO3" i="7"/>
  <c r="FN3" i="7"/>
  <c r="FM3" i="7"/>
  <c r="FL3" i="7"/>
  <c r="FK3" i="7"/>
  <c r="FJ3" i="7"/>
  <c r="FI3" i="7"/>
  <c r="FH3" i="7"/>
  <c r="FG3" i="7"/>
  <c r="FF3" i="7"/>
  <c r="FE3" i="7"/>
  <c r="FD3" i="7"/>
  <c r="FC3" i="7"/>
  <c r="FB3" i="7"/>
  <c r="FA3" i="7"/>
  <c r="EZ3" i="7"/>
  <c r="EY3" i="7"/>
  <c r="EX3" i="7"/>
  <c r="EW3" i="7"/>
  <c r="EV3" i="7"/>
  <c r="EU3" i="7"/>
  <c r="ET3" i="7"/>
  <c r="ES3" i="7"/>
  <c r="ER3" i="7"/>
  <c r="EQ3" i="7"/>
  <c r="EP3" i="7"/>
  <c r="EO3" i="7"/>
  <c r="EN3" i="7"/>
  <c r="EM3" i="7"/>
  <c r="EL3" i="7"/>
  <c r="EK3" i="7"/>
  <c r="EJ3" i="7"/>
  <c r="EI3" i="7"/>
  <c r="EH3" i="7"/>
  <c r="EG3" i="7"/>
  <c r="EF3" i="7"/>
  <c r="EE3" i="7"/>
  <c r="G10" i="7" s="1"/>
  <c r="ED3" i="7"/>
  <c r="EC3" i="7"/>
  <c r="EB3" i="7"/>
  <c r="EA3" i="7"/>
  <c r="DZ3" i="7"/>
  <c r="DY3" i="7"/>
  <c r="DX3" i="7"/>
  <c r="DW3" i="7"/>
  <c r="DV3" i="7"/>
  <c r="DU3" i="7"/>
  <c r="DT3" i="7"/>
  <c r="DS3" i="7"/>
  <c r="DR3" i="7"/>
  <c r="DQ3" i="7"/>
  <c r="DP3" i="7"/>
  <c r="AB3" i="7"/>
  <c r="G3" i="7"/>
  <c r="D54" i="19"/>
  <c r="C54" i="19"/>
  <c r="ZC48" i="19"/>
  <c r="ZB48" i="19"/>
  <c r="ZA48" i="19"/>
  <c r="ZC47" i="19"/>
  <c r="ZB47" i="19"/>
  <c r="ZA47" i="19"/>
  <c r="ZC46" i="19"/>
  <c r="ZB46" i="19"/>
  <c r="ZA46" i="19"/>
  <c r="ZC45" i="19"/>
  <c r="ZB45" i="19"/>
  <c r="ZA45" i="19"/>
  <c r="ZC44" i="19"/>
  <c r="ZB44" i="19"/>
  <c r="ZA44" i="19"/>
  <c r="ZC43" i="19"/>
  <c r="ZB43" i="19"/>
  <c r="ZA43" i="19"/>
  <c r="D20" i="19"/>
  <c r="E20" i="19" s="1"/>
  <c r="F20" i="19" s="1"/>
  <c r="G20" i="19" s="1"/>
  <c r="H20" i="19" s="1"/>
  <c r="I20" i="19" s="1"/>
  <c r="J20" i="19" s="1"/>
  <c r="K20" i="19" s="1"/>
  <c r="L20" i="19" s="1"/>
  <c r="M20" i="19" s="1"/>
  <c r="N20" i="19" s="1"/>
  <c r="O20" i="19" s="1"/>
  <c r="P20" i="19" s="1"/>
  <c r="Q20" i="19" s="1"/>
  <c r="R20" i="19" s="1"/>
  <c r="S20" i="19" s="1"/>
  <c r="T20" i="19" s="1"/>
  <c r="U20" i="19" s="1"/>
  <c r="V20" i="19" s="1"/>
  <c r="W20" i="19" s="1"/>
  <c r="X20" i="19" s="1"/>
  <c r="Y20" i="19" s="1"/>
  <c r="Z20" i="19" s="1"/>
  <c r="AA20" i="19" s="1"/>
  <c r="AB20" i="19" s="1"/>
  <c r="AC20" i="19" s="1"/>
  <c r="AD20" i="19" s="1"/>
  <c r="AE20" i="19" s="1"/>
  <c r="AH20" i="19" s="1"/>
  <c r="AK20" i="19" s="1"/>
  <c r="D19" i="19"/>
  <c r="E19" i="19" s="1"/>
  <c r="F19" i="19" s="1"/>
  <c r="G19" i="19" s="1"/>
  <c r="H19" i="19" s="1"/>
  <c r="I19" i="19" s="1"/>
  <c r="J19" i="19" s="1"/>
  <c r="K19" i="19" s="1"/>
  <c r="L19" i="19" s="1"/>
  <c r="M19" i="19" s="1"/>
  <c r="N19" i="19" s="1"/>
  <c r="O19" i="19" s="1"/>
  <c r="P19" i="19" s="1"/>
  <c r="Q19" i="19" s="1"/>
  <c r="R19" i="19" s="1"/>
  <c r="S19" i="19" s="1"/>
  <c r="T19" i="19" s="1"/>
  <c r="U19" i="19" s="1"/>
  <c r="V19" i="19" s="1"/>
  <c r="W19" i="19" s="1"/>
  <c r="X19" i="19" s="1"/>
  <c r="Y19" i="19" s="1"/>
  <c r="Z19" i="19" s="1"/>
  <c r="AA19" i="19" s="1"/>
  <c r="AB19" i="19" s="1"/>
  <c r="AC19" i="19" s="1"/>
  <c r="AD19" i="19" s="1"/>
  <c r="AE19" i="19" s="1"/>
  <c r="AH19" i="19" s="1"/>
  <c r="AK19" i="19" s="1"/>
  <c r="D18" i="19"/>
  <c r="E18" i="19" s="1"/>
  <c r="F18" i="19" s="1"/>
  <c r="G18" i="19" s="1"/>
  <c r="H18" i="19" s="1"/>
  <c r="I18" i="19" s="1"/>
  <c r="J18" i="19" s="1"/>
  <c r="K18" i="19" s="1"/>
  <c r="L18" i="19" s="1"/>
  <c r="M18" i="19" s="1"/>
  <c r="N18" i="19" s="1"/>
  <c r="O18" i="19" s="1"/>
  <c r="P18" i="19" s="1"/>
  <c r="Q18" i="19" s="1"/>
  <c r="R18" i="19" s="1"/>
  <c r="S18" i="19" s="1"/>
  <c r="T18" i="19" s="1"/>
  <c r="U18" i="19" s="1"/>
  <c r="V18" i="19" s="1"/>
  <c r="W18" i="19" s="1"/>
  <c r="X18" i="19" s="1"/>
  <c r="Y18" i="19" s="1"/>
  <c r="Z18" i="19" s="1"/>
  <c r="AA18" i="19" s="1"/>
  <c r="AB18" i="19" s="1"/>
  <c r="AC18" i="19" s="1"/>
  <c r="AD18" i="19" s="1"/>
  <c r="AE18" i="19" s="1"/>
  <c r="AH18" i="19" s="1"/>
  <c r="AK18" i="19" s="1"/>
  <c r="AK15" i="19"/>
  <c r="AI15" i="19"/>
  <c r="AG15" i="19"/>
  <c r="AE15" i="19"/>
  <c r="AB15" i="19"/>
  <c r="Y15" i="19"/>
  <c r="V15" i="19"/>
  <c r="S15" i="19"/>
  <c r="P15" i="19"/>
  <c r="M15" i="19"/>
  <c r="J15" i="19"/>
  <c r="G15" i="19"/>
  <c r="D15" i="19"/>
  <c r="B12" i="19"/>
  <c r="AO11" i="19"/>
  <c r="G10" i="19"/>
  <c r="G8" i="19"/>
  <c r="G7" i="19"/>
  <c r="EZ4" i="19"/>
  <c r="EY4" i="19"/>
  <c r="EX4" i="19"/>
  <c r="EW4" i="19"/>
  <c r="EV4" i="19"/>
  <c r="EU4" i="19"/>
  <c r="ET4" i="19"/>
  <c r="ES4" i="19"/>
  <c r="ER4" i="19"/>
  <c r="EQ4" i="19"/>
  <c r="EP4" i="19"/>
  <c r="EO4" i="19"/>
  <c r="EN4" i="19"/>
  <c r="EM4" i="19"/>
  <c r="EL4" i="19"/>
  <c r="EK4" i="19"/>
  <c r="EJ4" i="19"/>
  <c r="EI4" i="19"/>
  <c r="EH4" i="19"/>
  <c r="EG4" i="19"/>
  <c r="EF4" i="19"/>
  <c r="EE4" i="19"/>
  <c r="ED4" i="19"/>
  <c r="G9" i="19" s="1"/>
  <c r="EC4" i="19"/>
  <c r="EB4" i="19"/>
  <c r="EA4" i="19"/>
  <c r="DZ4" i="19"/>
  <c r="DY4" i="19"/>
  <c r="DX4" i="19"/>
  <c r="DW4" i="19"/>
  <c r="DV4" i="19"/>
  <c r="DU4" i="19"/>
  <c r="DT4" i="19"/>
  <c r="DS4" i="19"/>
  <c r="DR4" i="19"/>
  <c r="DQ4" i="19"/>
  <c r="DP4" i="19"/>
  <c r="DO4" i="19"/>
  <c r="DN4" i="19"/>
  <c r="DM4" i="19"/>
  <c r="DL4" i="19"/>
  <c r="DK4" i="19"/>
  <c r="DJ4" i="19"/>
  <c r="DI4" i="19"/>
  <c r="DH4" i="19"/>
  <c r="DG4" i="19"/>
  <c r="DF4" i="19"/>
  <c r="DE4" i="19"/>
  <c r="DD4" i="19"/>
  <c r="DC4" i="19"/>
  <c r="DB4" i="19"/>
  <c r="DA4" i="19"/>
  <c r="CZ4" i="19"/>
  <c r="CY4" i="19"/>
  <c r="CX4" i="19"/>
  <c r="CW4" i="19"/>
  <c r="CV4" i="19"/>
  <c r="CU4" i="19"/>
  <c r="CT4" i="19"/>
  <c r="CS4" i="19"/>
  <c r="CR4" i="19"/>
  <c r="CQ4" i="19"/>
  <c r="CP4" i="19"/>
  <c r="CO4" i="19"/>
  <c r="CN4" i="19"/>
  <c r="CM4" i="19"/>
  <c r="CL4" i="19"/>
  <c r="CK4" i="19"/>
  <c r="CJ4" i="19"/>
  <c r="CI4" i="19"/>
  <c r="CH4" i="19"/>
  <c r="CG4" i="19"/>
  <c r="CF4" i="19"/>
  <c r="CE4" i="19"/>
  <c r="CD4" i="19"/>
  <c r="CC4" i="19"/>
  <c r="CB4" i="19"/>
  <c r="CA4" i="19"/>
  <c r="BZ4" i="19"/>
  <c r="BY4" i="19"/>
  <c r="BX4" i="19"/>
  <c r="BW4" i="19"/>
  <c r="BV4" i="19"/>
  <c r="BU4" i="19"/>
  <c r="BT4" i="19"/>
  <c r="BS4" i="19"/>
  <c r="BR4" i="19"/>
  <c r="BQ4" i="19"/>
  <c r="BP4" i="19"/>
  <c r="BO4" i="19"/>
  <c r="BN4" i="19"/>
  <c r="BM4" i="19"/>
  <c r="BL4" i="19"/>
  <c r="EZ3" i="19"/>
  <c r="EY3" i="19"/>
  <c r="EX3" i="19"/>
  <c r="EW3" i="19"/>
  <c r="EV3" i="19"/>
  <c r="EU3" i="19"/>
  <c r="ET3" i="19"/>
  <c r="ES3" i="19"/>
  <c r="ER3" i="19"/>
  <c r="EQ3" i="19"/>
  <c r="EP3" i="19"/>
  <c r="EO3" i="19"/>
  <c r="EN3" i="19"/>
  <c r="EM3" i="19"/>
  <c r="EL3" i="19"/>
  <c r="EK3" i="19"/>
  <c r="EJ3" i="19"/>
  <c r="EI3" i="19"/>
  <c r="EH3" i="19"/>
  <c r="EG3" i="19"/>
  <c r="EF3" i="19"/>
  <c r="EE3" i="19"/>
  <c r="ED3" i="19"/>
  <c r="EC3" i="19"/>
  <c r="EB3" i="19"/>
  <c r="EA3" i="19"/>
  <c r="DZ3" i="19"/>
  <c r="DY3" i="19"/>
  <c r="DX3" i="19"/>
  <c r="DW3" i="19"/>
  <c r="DV3" i="19"/>
  <c r="DU3" i="19"/>
  <c r="DT3" i="19"/>
  <c r="G3" i="19"/>
  <c r="DV1" i="19"/>
  <c r="DT1" i="19"/>
  <c r="G52" i="6"/>
  <c r="F52" i="6"/>
  <c r="E52" i="6"/>
  <c r="D52" i="6"/>
  <c r="C52" i="6"/>
  <c r="YY46" i="6"/>
  <c r="YX46" i="6"/>
  <c r="YW46" i="6"/>
  <c r="YY45" i="6"/>
  <c r="YX45" i="6"/>
  <c r="YW45" i="6"/>
  <c r="YY44" i="6"/>
  <c r="YX44" i="6"/>
  <c r="YW44" i="6"/>
  <c r="YY43" i="6"/>
  <c r="YX43" i="6"/>
  <c r="YW43" i="6"/>
  <c r="YY42" i="6"/>
  <c r="YX42" i="6"/>
  <c r="YW42" i="6"/>
  <c r="YY41" i="6"/>
  <c r="YX41" i="6"/>
  <c r="YW41" i="6"/>
  <c r="G10" i="6"/>
  <c r="AK9" i="6"/>
  <c r="G9" i="6"/>
  <c r="G7" i="6"/>
  <c r="B10" i="6" s="1"/>
  <c r="S6" i="6"/>
  <c r="DP5" i="6"/>
  <c r="FT4" i="6"/>
  <c r="FS4" i="6"/>
  <c r="FR4" i="6"/>
  <c r="FQ4" i="6"/>
  <c r="FP4" i="6"/>
  <c r="FO4" i="6"/>
  <c r="FN4" i="6"/>
  <c r="FM4" i="6"/>
  <c r="FL4" i="6"/>
  <c r="FK4" i="6"/>
  <c r="FJ4" i="6"/>
  <c r="FI4" i="6"/>
  <c r="FH4" i="6"/>
  <c r="FG4" i="6"/>
  <c r="FF4" i="6"/>
  <c r="FE4" i="6"/>
  <c r="FD4" i="6"/>
  <c r="FC4" i="6"/>
  <c r="FB4" i="6"/>
  <c r="FA4" i="6"/>
  <c r="EZ4" i="6"/>
  <c r="EY4" i="6"/>
  <c r="EX4" i="6"/>
  <c r="EW4" i="6"/>
  <c r="EV4" i="6"/>
  <c r="EU4" i="6"/>
  <c r="ET4" i="6"/>
  <c r="ES4" i="6"/>
  <c r="ER4" i="6"/>
  <c r="EQ4" i="6"/>
  <c r="EP4" i="6"/>
  <c r="EO4" i="6"/>
  <c r="EN4" i="6"/>
  <c r="EM4" i="6"/>
  <c r="EL4" i="6"/>
  <c r="EK4" i="6"/>
  <c r="EJ4" i="6"/>
  <c r="EI4" i="6"/>
  <c r="EH4" i="6"/>
  <c r="EG4" i="6"/>
  <c r="EE4" i="6"/>
  <c r="ED4" i="6"/>
  <c r="S7" i="6" s="1"/>
  <c r="EC4" i="6"/>
  <c r="EB4" i="6"/>
  <c r="EA4" i="6"/>
  <c r="DZ4" i="6"/>
  <c r="DY4" i="6"/>
  <c r="DX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BM4" i="6"/>
  <c r="BL4" i="6"/>
  <c r="BK4" i="6"/>
  <c r="BJ4" i="6"/>
  <c r="BI4" i="6"/>
  <c r="BH4" i="6"/>
  <c r="FT3" i="6"/>
  <c r="FS3" i="6"/>
  <c r="FR3" i="6"/>
  <c r="FQ3" i="6"/>
  <c r="FP3" i="6"/>
  <c r="FO3" i="6"/>
  <c r="FN3" i="6"/>
  <c r="FM3" i="6"/>
  <c r="FL3" i="6"/>
  <c r="FK3" i="6"/>
  <c r="FJ3" i="6"/>
  <c r="FI3" i="6"/>
  <c r="FH3" i="6"/>
  <c r="FG3" i="6"/>
  <c r="FF3" i="6"/>
  <c r="FE3" i="6"/>
  <c r="FD3" i="6"/>
  <c r="FC3" i="6"/>
  <c r="FB3" i="6"/>
  <c r="FA3" i="6"/>
  <c r="EZ3" i="6"/>
  <c r="EY3" i="6"/>
  <c r="EX3" i="6"/>
  <c r="EW3" i="6"/>
  <c r="EV3" i="6"/>
  <c r="EU3" i="6"/>
  <c r="ET3" i="6"/>
  <c r="ES3" i="6"/>
  <c r="ER3" i="6"/>
  <c r="EQ3" i="6"/>
  <c r="EP3" i="6"/>
  <c r="EO3" i="6"/>
  <c r="EN3" i="6"/>
  <c r="EM3" i="6"/>
  <c r="EL3" i="6"/>
  <c r="EK3" i="6"/>
  <c r="EJ3" i="6"/>
  <c r="EI3" i="6"/>
  <c r="EH3" i="6"/>
  <c r="EG3" i="6"/>
  <c r="EF3" i="6"/>
  <c r="EE3" i="6"/>
  <c r="AB3" i="6" s="1"/>
  <c r="ED3" i="6"/>
  <c r="EC3" i="6"/>
  <c r="EB3" i="6"/>
  <c r="EA3" i="6"/>
  <c r="DZ3" i="6"/>
  <c r="DY3" i="6"/>
  <c r="DX3" i="6"/>
  <c r="DW3" i="6"/>
  <c r="DV3" i="6"/>
  <c r="DU3" i="6"/>
  <c r="DT3" i="6"/>
  <c r="DS3" i="6"/>
  <c r="DR3" i="6"/>
  <c r="DQ3" i="6"/>
  <c r="DP3" i="6"/>
  <c r="G3" i="6"/>
  <c r="DR1" i="6"/>
  <c r="DP1" i="6"/>
  <c r="G52" i="5"/>
  <c r="F52" i="5"/>
  <c r="E52" i="5"/>
  <c r="D52" i="5"/>
  <c r="C52" i="5"/>
  <c r="YY46" i="5"/>
  <c r="YX46" i="5"/>
  <c r="YW46" i="5"/>
  <c r="YY45" i="5"/>
  <c r="YX45" i="5"/>
  <c r="YW45" i="5"/>
  <c r="YY44" i="5"/>
  <c r="YX44" i="5"/>
  <c r="YW44" i="5"/>
  <c r="YY43" i="5"/>
  <c r="YX43" i="5"/>
  <c r="YW43" i="5"/>
  <c r="YY42" i="5"/>
  <c r="YX42" i="5"/>
  <c r="YW42" i="5"/>
  <c r="YY41" i="5"/>
  <c r="YX41" i="5"/>
  <c r="YW41" i="5"/>
  <c r="AK9" i="5"/>
  <c r="G9" i="5"/>
  <c r="S7" i="5"/>
  <c r="G7" i="5"/>
  <c r="DP1" i="5" s="1"/>
  <c r="S6" i="5"/>
  <c r="DR1" i="5" s="1"/>
  <c r="DP5" i="5"/>
  <c r="FT4" i="5"/>
  <c r="FS4" i="5"/>
  <c r="FR4" i="5"/>
  <c r="FQ4" i="5"/>
  <c r="FP4" i="5"/>
  <c r="FO4" i="5"/>
  <c r="FN4" i="5"/>
  <c r="FM4" i="5"/>
  <c r="FL4" i="5"/>
  <c r="FK4" i="5"/>
  <c r="FJ4" i="5"/>
  <c r="FI4" i="5"/>
  <c r="FH4" i="5"/>
  <c r="FG4" i="5"/>
  <c r="FF4" i="5"/>
  <c r="FE4" i="5"/>
  <c r="FD4" i="5"/>
  <c r="FC4" i="5"/>
  <c r="FB4" i="5"/>
  <c r="FA4" i="5"/>
  <c r="EZ4" i="5"/>
  <c r="EY4" i="5"/>
  <c r="EX4" i="5"/>
  <c r="EW4" i="5"/>
  <c r="EE4" i="5"/>
  <c r="ED4" i="5"/>
  <c r="EC4" i="5"/>
  <c r="EB4" i="5"/>
  <c r="EA4" i="5"/>
  <c r="DZ4" i="5"/>
  <c r="DY4" i="5"/>
  <c r="DX4" i="5"/>
  <c r="DW4" i="5"/>
  <c r="DV4" i="5"/>
  <c r="DU4" i="5"/>
  <c r="DT4" i="5"/>
  <c r="DS4" i="5"/>
  <c r="DR4" i="5"/>
  <c r="DQ4" i="5"/>
  <c r="DP4" i="5"/>
  <c r="DO4" i="5"/>
  <c r="DN4" i="5"/>
  <c r="DM4" i="5"/>
  <c r="DL4" i="5"/>
  <c r="DK4" i="5"/>
  <c r="DJ4" i="5"/>
  <c r="DI4" i="5"/>
  <c r="DH4" i="5"/>
  <c r="DG4" i="5"/>
  <c r="DF4" i="5"/>
  <c r="DE4" i="5"/>
  <c r="DD4" i="5"/>
  <c r="DC4" i="5"/>
  <c r="DB4" i="5"/>
  <c r="DA4" i="5"/>
  <c r="CZ4" i="5"/>
  <c r="CY4" i="5"/>
  <c r="CX4" i="5"/>
  <c r="CW4" i="5"/>
  <c r="CV4" i="5"/>
  <c r="CU4" i="5"/>
  <c r="CT4" i="5"/>
  <c r="CS4" i="5"/>
  <c r="CR4" i="5"/>
  <c r="CQ4" i="5"/>
  <c r="CP4" i="5"/>
  <c r="CO4" i="5"/>
  <c r="CN4" i="5"/>
  <c r="CM4" i="5"/>
  <c r="CL4" i="5"/>
  <c r="CK4" i="5"/>
  <c r="CJ4" i="5"/>
  <c r="CI4" i="5"/>
  <c r="CH4" i="5"/>
  <c r="CG4" i="5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R4" i="5"/>
  <c r="BQ4" i="5"/>
  <c r="BP4" i="5"/>
  <c r="BO4" i="5"/>
  <c r="BN4" i="5"/>
  <c r="BM4" i="5"/>
  <c r="BL4" i="5"/>
  <c r="BK4" i="5"/>
  <c r="BJ4" i="5"/>
  <c r="BI4" i="5"/>
  <c r="BH4" i="5"/>
  <c r="FT3" i="5"/>
  <c r="FS3" i="5"/>
  <c r="FR3" i="5"/>
  <c r="FQ3" i="5"/>
  <c r="FP3" i="5"/>
  <c r="FO3" i="5"/>
  <c r="FN3" i="5"/>
  <c r="FM3" i="5"/>
  <c r="FL3" i="5"/>
  <c r="FK3" i="5"/>
  <c r="FJ3" i="5"/>
  <c r="FI3" i="5"/>
  <c r="FH3" i="5"/>
  <c r="FG3" i="5"/>
  <c r="FF3" i="5"/>
  <c r="FE3" i="5"/>
  <c r="FD3" i="5"/>
  <c r="FC3" i="5"/>
  <c r="FB3" i="5"/>
  <c r="FA3" i="5"/>
  <c r="EZ3" i="5"/>
  <c r="EY3" i="5"/>
  <c r="EX3" i="5"/>
  <c r="EW3" i="5"/>
  <c r="EV3" i="5"/>
  <c r="EU3" i="5"/>
  <c r="ET3" i="5"/>
  <c r="ES3" i="5"/>
  <c r="ER3" i="5"/>
  <c r="EQ3" i="5"/>
  <c r="EP3" i="5"/>
  <c r="EO3" i="5"/>
  <c r="EN3" i="5"/>
  <c r="EM3" i="5"/>
  <c r="EL3" i="5"/>
  <c r="EK3" i="5"/>
  <c r="EJ3" i="5"/>
  <c r="EI3" i="5"/>
  <c r="EH3" i="5"/>
  <c r="EG3" i="5"/>
  <c r="EF3" i="5"/>
  <c r="EE3" i="5"/>
  <c r="AB3" i="5" s="1"/>
  <c r="ED3" i="5"/>
  <c r="EC3" i="5"/>
  <c r="EB3" i="5"/>
  <c r="EA3" i="5"/>
  <c r="DZ3" i="5"/>
  <c r="DY3" i="5"/>
  <c r="DX3" i="5"/>
  <c r="DW3" i="5"/>
  <c r="DV3" i="5"/>
  <c r="DU3" i="5"/>
  <c r="DT3" i="5"/>
  <c r="DS3" i="5"/>
  <c r="DR3" i="5"/>
  <c r="DQ3" i="5"/>
  <c r="DP3" i="5"/>
  <c r="G3" i="5"/>
  <c r="G52" i="4"/>
  <c r="F52" i="4"/>
  <c r="E52" i="4"/>
  <c r="D52" i="4"/>
  <c r="C52" i="4"/>
  <c r="YY46" i="4"/>
  <c r="YX46" i="4"/>
  <c r="YW46" i="4"/>
  <c r="YY45" i="4"/>
  <c r="YX45" i="4"/>
  <c r="YW45" i="4"/>
  <c r="YY44" i="4"/>
  <c r="YX44" i="4"/>
  <c r="YW44" i="4"/>
  <c r="YY43" i="4"/>
  <c r="YX43" i="4"/>
  <c r="YW43" i="4"/>
  <c r="YY42" i="4"/>
  <c r="YX42" i="4"/>
  <c r="YW42" i="4"/>
  <c r="YY41" i="4"/>
  <c r="YX41" i="4"/>
  <c r="YW41" i="4"/>
  <c r="AK9" i="4"/>
  <c r="G9" i="4"/>
  <c r="S7" i="4"/>
  <c r="G7" i="4"/>
  <c r="DP1" i="4" s="1"/>
  <c r="S6" i="4"/>
  <c r="DR1" i="4" s="1"/>
  <c r="DP5" i="4"/>
  <c r="FT4" i="4"/>
  <c r="FS4" i="4"/>
  <c r="FR4" i="4"/>
  <c r="FQ4" i="4"/>
  <c r="FP4" i="4"/>
  <c r="FO4" i="4"/>
  <c r="FN4" i="4"/>
  <c r="FM4" i="4"/>
  <c r="FL4" i="4"/>
  <c r="FK4" i="4"/>
  <c r="FJ4" i="4"/>
  <c r="FI4" i="4"/>
  <c r="FH4" i="4"/>
  <c r="FG4" i="4"/>
  <c r="FF4" i="4"/>
  <c r="FE4" i="4"/>
  <c r="FD4" i="4"/>
  <c r="FC4" i="4"/>
  <c r="FB4" i="4"/>
  <c r="FA4" i="4"/>
  <c r="EZ4" i="4"/>
  <c r="EY4" i="4"/>
  <c r="EX4" i="4"/>
  <c r="EW4" i="4"/>
  <c r="EE4" i="4"/>
  <c r="ED4" i="4"/>
  <c r="EC4" i="4"/>
  <c r="EB4" i="4"/>
  <c r="EA4" i="4"/>
  <c r="DZ4" i="4"/>
  <c r="DY4" i="4"/>
  <c r="DX4" i="4"/>
  <c r="DW4" i="4"/>
  <c r="DV4" i="4"/>
  <c r="DU4" i="4"/>
  <c r="DT4" i="4"/>
  <c r="DS4" i="4"/>
  <c r="DR4" i="4"/>
  <c r="DQ4" i="4"/>
  <c r="DP4" i="4"/>
  <c r="DO4" i="4"/>
  <c r="DN4" i="4"/>
  <c r="DM4" i="4"/>
  <c r="DL4" i="4"/>
  <c r="DK4" i="4"/>
  <c r="DJ4" i="4"/>
  <c r="DI4" i="4"/>
  <c r="DH4" i="4"/>
  <c r="DG4" i="4"/>
  <c r="DF4" i="4"/>
  <c r="DE4" i="4"/>
  <c r="DD4" i="4"/>
  <c r="DC4" i="4"/>
  <c r="DB4" i="4"/>
  <c r="DA4" i="4"/>
  <c r="CZ4" i="4"/>
  <c r="CY4" i="4"/>
  <c r="CX4" i="4"/>
  <c r="CW4" i="4"/>
  <c r="CV4" i="4"/>
  <c r="CU4" i="4"/>
  <c r="CT4" i="4"/>
  <c r="CS4" i="4"/>
  <c r="CR4" i="4"/>
  <c r="CQ4" i="4"/>
  <c r="CP4" i="4"/>
  <c r="CO4" i="4"/>
  <c r="CN4" i="4"/>
  <c r="CM4" i="4"/>
  <c r="CL4" i="4"/>
  <c r="CK4" i="4"/>
  <c r="CJ4" i="4"/>
  <c r="CI4" i="4"/>
  <c r="CH4" i="4"/>
  <c r="CG4" i="4"/>
  <c r="CF4" i="4"/>
  <c r="CE4" i="4"/>
  <c r="CD4" i="4"/>
  <c r="CC4" i="4"/>
  <c r="CB4" i="4"/>
  <c r="CA4" i="4"/>
  <c r="BZ4" i="4"/>
  <c r="BY4" i="4"/>
  <c r="BX4" i="4"/>
  <c r="BW4" i="4"/>
  <c r="BV4" i="4"/>
  <c r="BU4" i="4"/>
  <c r="BT4" i="4"/>
  <c r="BS4" i="4"/>
  <c r="BR4" i="4"/>
  <c r="BQ4" i="4"/>
  <c r="BP4" i="4"/>
  <c r="BO4" i="4"/>
  <c r="BN4" i="4"/>
  <c r="BM4" i="4"/>
  <c r="BL4" i="4"/>
  <c r="BK4" i="4"/>
  <c r="BJ4" i="4"/>
  <c r="BI4" i="4"/>
  <c r="BH4" i="4"/>
  <c r="FT3" i="4"/>
  <c r="FS3" i="4"/>
  <c r="FR3" i="4"/>
  <c r="FQ3" i="4"/>
  <c r="FP3" i="4"/>
  <c r="FO3" i="4"/>
  <c r="FN3" i="4"/>
  <c r="FM3" i="4"/>
  <c r="FL3" i="4"/>
  <c r="FK3" i="4"/>
  <c r="FJ3" i="4"/>
  <c r="FI3" i="4"/>
  <c r="FH3" i="4"/>
  <c r="FG3" i="4"/>
  <c r="FF3" i="4"/>
  <c r="FE3" i="4"/>
  <c r="FD3" i="4"/>
  <c r="FC3" i="4"/>
  <c r="FB3" i="4"/>
  <c r="FA3" i="4"/>
  <c r="EZ3" i="4"/>
  <c r="EY3" i="4"/>
  <c r="EX3" i="4"/>
  <c r="EW3" i="4"/>
  <c r="EV3" i="4"/>
  <c r="EU3" i="4"/>
  <c r="ET3" i="4"/>
  <c r="ES3" i="4"/>
  <c r="ER3" i="4"/>
  <c r="EQ3" i="4"/>
  <c r="EP3" i="4"/>
  <c r="EO3" i="4"/>
  <c r="EN3" i="4"/>
  <c r="EM3" i="4"/>
  <c r="EL3" i="4"/>
  <c r="EK3" i="4"/>
  <c r="EJ3" i="4"/>
  <c r="EI3" i="4"/>
  <c r="EH3" i="4"/>
  <c r="EG3" i="4"/>
  <c r="EF3" i="4"/>
  <c r="EE3" i="4"/>
  <c r="AB3" i="4" s="1"/>
  <c r="ED3" i="4"/>
  <c r="EC3" i="4"/>
  <c r="EB3" i="4"/>
  <c r="EA3" i="4"/>
  <c r="DZ3" i="4"/>
  <c r="DY3" i="4"/>
  <c r="DX3" i="4"/>
  <c r="DW3" i="4"/>
  <c r="DV3" i="4"/>
  <c r="DU3" i="4"/>
  <c r="DT3" i="4"/>
  <c r="DS3" i="4"/>
  <c r="DR3" i="4"/>
  <c r="DQ3" i="4"/>
  <c r="DP3" i="4"/>
  <c r="G3" i="4"/>
  <c r="G52" i="3"/>
  <c r="F52" i="3"/>
  <c r="E52" i="3"/>
  <c r="D52" i="3"/>
  <c r="C52" i="3"/>
  <c r="YY46" i="3"/>
  <c r="YX46" i="3"/>
  <c r="YW46" i="3"/>
  <c r="YY45" i="3"/>
  <c r="YX45" i="3"/>
  <c r="YW45" i="3"/>
  <c r="YY44" i="3"/>
  <c r="YX44" i="3"/>
  <c r="YW44" i="3"/>
  <c r="YY43" i="3"/>
  <c r="YX43" i="3"/>
  <c r="YW43" i="3"/>
  <c r="YY42" i="3"/>
  <c r="YX42" i="3"/>
  <c r="YW42" i="3"/>
  <c r="YY41" i="3"/>
  <c r="YX41" i="3"/>
  <c r="YW41" i="3"/>
  <c r="AK9" i="3"/>
  <c r="G9" i="3"/>
  <c r="S7" i="3"/>
  <c r="G7" i="3"/>
  <c r="B10" i="3" s="1"/>
  <c r="S6" i="3"/>
  <c r="DR1" i="3" s="1"/>
  <c r="DP5" i="3"/>
  <c r="FT4" i="3"/>
  <c r="FS4" i="3"/>
  <c r="FR4" i="3"/>
  <c r="FQ4" i="3"/>
  <c r="FP4" i="3"/>
  <c r="FO4" i="3"/>
  <c r="FN4" i="3"/>
  <c r="FM4" i="3"/>
  <c r="FL4" i="3"/>
  <c r="FK4" i="3"/>
  <c r="FJ4" i="3"/>
  <c r="FI4" i="3"/>
  <c r="FH4" i="3"/>
  <c r="FG4" i="3"/>
  <c r="FF4" i="3"/>
  <c r="FE4" i="3"/>
  <c r="FD4" i="3"/>
  <c r="FC4" i="3"/>
  <c r="FB4" i="3"/>
  <c r="FA4" i="3"/>
  <c r="EZ4" i="3"/>
  <c r="EY4" i="3"/>
  <c r="EX4" i="3"/>
  <c r="EW4" i="3"/>
  <c r="EV4" i="3"/>
  <c r="EE4" i="3"/>
  <c r="ED4" i="3"/>
  <c r="EC4" i="3"/>
  <c r="EB4" i="3"/>
  <c r="EA4" i="3"/>
  <c r="DZ4" i="3"/>
  <c r="DY4" i="3"/>
  <c r="DX4" i="3"/>
  <c r="DW4" i="3"/>
  <c r="DV4" i="3"/>
  <c r="DU4" i="3"/>
  <c r="DT4" i="3"/>
  <c r="DS4" i="3"/>
  <c r="DR4" i="3"/>
  <c r="DQ4" i="3"/>
  <c r="DP4" i="3"/>
  <c r="DO4" i="3"/>
  <c r="DN4" i="3"/>
  <c r="DM4" i="3"/>
  <c r="DL4" i="3"/>
  <c r="DK4" i="3"/>
  <c r="DJ4" i="3"/>
  <c r="DI4" i="3"/>
  <c r="DH4" i="3"/>
  <c r="DG4" i="3"/>
  <c r="DF4" i="3"/>
  <c r="DE4" i="3"/>
  <c r="DD4" i="3"/>
  <c r="DC4" i="3"/>
  <c r="DB4" i="3"/>
  <c r="DA4" i="3"/>
  <c r="CZ4" i="3"/>
  <c r="CY4" i="3"/>
  <c r="CX4" i="3"/>
  <c r="CW4" i="3"/>
  <c r="CV4" i="3"/>
  <c r="CU4" i="3"/>
  <c r="CT4" i="3"/>
  <c r="CS4" i="3"/>
  <c r="CR4" i="3"/>
  <c r="CQ4" i="3"/>
  <c r="CP4" i="3"/>
  <c r="CO4" i="3"/>
  <c r="CN4" i="3"/>
  <c r="CM4" i="3"/>
  <c r="CL4" i="3"/>
  <c r="CK4" i="3"/>
  <c r="CJ4" i="3"/>
  <c r="CI4" i="3"/>
  <c r="CH4" i="3"/>
  <c r="CG4" i="3"/>
  <c r="CF4" i="3"/>
  <c r="CE4" i="3"/>
  <c r="CD4" i="3"/>
  <c r="CC4" i="3"/>
  <c r="CB4" i="3"/>
  <c r="CA4" i="3"/>
  <c r="BZ4" i="3"/>
  <c r="BY4" i="3"/>
  <c r="BX4" i="3"/>
  <c r="BW4" i="3"/>
  <c r="BV4" i="3"/>
  <c r="BU4" i="3"/>
  <c r="BT4" i="3"/>
  <c r="BS4" i="3"/>
  <c r="BR4" i="3"/>
  <c r="BQ4" i="3"/>
  <c r="BP4" i="3"/>
  <c r="BO4" i="3"/>
  <c r="BN4" i="3"/>
  <c r="BM4" i="3"/>
  <c r="BL4" i="3"/>
  <c r="BK4" i="3"/>
  <c r="BJ4" i="3"/>
  <c r="BI4" i="3"/>
  <c r="BH4" i="3"/>
  <c r="FT3" i="3"/>
  <c r="FS3" i="3"/>
  <c r="FR3" i="3"/>
  <c r="FQ3" i="3"/>
  <c r="FP3" i="3"/>
  <c r="FO3" i="3"/>
  <c r="FN3" i="3"/>
  <c r="FM3" i="3"/>
  <c r="FL3" i="3"/>
  <c r="FK3" i="3"/>
  <c r="FJ3" i="3"/>
  <c r="FI3" i="3"/>
  <c r="FH3" i="3"/>
  <c r="FG3" i="3"/>
  <c r="FF3" i="3"/>
  <c r="FE3" i="3"/>
  <c r="FD3" i="3"/>
  <c r="FC3" i="3"/>
  <c r="FB3" i="3"/>
  <c r="FA3" i="3"/>
  <c r="EZ3" i="3"/>
  <c r="EY3" i="3"/>
  <c r="EX3" i="3"/>
  <c r="EW3" i="3"/>
  <c r="EV3" i="3"/>
  <c r="EU3" i="3"/>
  <c r="ET3" i="3"/>
  <c r="ES3" i="3"/>
  <c r="ER3" i="3"/>
  <c r="EQ3" i="3"/>
  <c r="EP3" i="3"/>
  <c r="EO3" i="3"/>
  <c r="EN3" i="3"/>
  <c r="EM3" i="3"/>
  <c r="EL3" i="3"/>
  <c r="EK3" i="3"/>
  <c r="EJ3" i="3"/>
  <c r="EI3" i="3"/>
  <c r="EH3" i="3"/>
  <c r="EG3" i="3"/>
  <c r="EF3" i="3"/>
  <c r="EE3" i="3"/>
  <c r="AB3" i="3" s="1"/>
  <c r="ED3" i="3"/>
  <c r="EC3" i="3"/>
  <c r="EB3" i="3"/>
  <c r="EA3" i="3"/>
  <c r="DZ3" i="3"/>
  <c r="DY3" i="3"/>
  <c r="DX3" i="3"/>
  <c r="DW3" i="3"/>
  <c r="DV3" i="3"/>
  <c r="DU3" i="3"/>
  <c r="DT3" i="3"/>
  <c r="DS3" i="3"/>
  <c r="DR3" i="3"/>
  <c r="DQ3" i="3"/>
  <c r="DP3" i="3"/>
  <c r="G3" i="3"/>
  <c r="G52" i="71"/>
  <c r="F52" i="71"/>
  <c r="E52" i="71"/>
  <c r="D52" i="71"/>
  <c r="C52" i="71"/>
  <c r="YY46" i="71"/>
  <c r="YX46" i="71"/>
  <c r="YW46" i="71"/>
  <c r="YY45" i="71"/>
  <c r="YX45" i="71"/>
  <c r="YW45" i="71"/>
  <c r="YY44" i="71"/>
  <c r="YX44" i="71"/>
  <c r="YW44" i="71"/>
  <c r="YY43" i="71"/>
  <c r="YX43" i="71"/>
  <c r="YW43" i="71"/>
  <c r="YY42" i="71"/>
  <c r="YX42" i="71"/>
  <c r="YW42" i="71"/>
  <c r="YY41" i="71"/>
  <c r="YX41" i="71"/>
  <c r="YW41" i="71"/>
  <c r="AK9" i="71"/>
  <c r="G9" i="71"/>
  <c r="S7" i="71"/>
  <c r="G7" i="71"/>
  <c r="DP1" i="71" s="1"/>
  <c r="S6" i="71"/>
  <c r="DR1" i="71" s="1"/>
  <c r="DP5" i="71"/>
  <c r="FT4" i="71"/>
  <c r="FS4" i="71"/>
  <c r="FR4" i="71"/>
  <c r="FQ4" i="71"/>
  <c r="FP4" i="71"/>
  <c r="FO4" i="71"/>
  <c r="FN4" i="71"/>
  <c r="FM4" i="71"/>
  <c r="FL4" i="71"/>
  <c r="FK4" i="71"/>
  <c r="FJ4" i="71"/>
  <c r="FI4" i="71"/>
  <c r="FH4" i="71"/>
  <c r="FG4" i="71"/>
  <c r="FF4" i="71"/>
  <c r="FE4" i="71"/>
  <c r="FD4" i="71"/>
  <c r="FC4" i="71"/>
  <c r="FB4" i="71"/>
  <c r="FA4" i="71"/>
  <c r="EZ4" i="71"/>
  <c r="EY4" i="71"/>
  <c r="EX4" i="71"/>
  <c r="EW4" i="71"/>
  <c r="EE4" i="71"/>
  <c r="ED4" i="71"/>
  <c r="EC4" i="71"/>
  <c r="EB4" i="71"/>
  <c r="EA4" i="71"/>
  <c r="DZ4" i="71"/>
  <c r="DY4" i="71"/>
  <c r="DX4" i="71"/>
  <c r="DW4" i="71"/>
  <c r="DV4" i="71"/>
  <c r="DU4" i="71"/>
  <c r="DT4" i="71"/>
  <c r="DS4" i="71"/>
  <c r="DR4" i="71"/>
  <c r="DQ4" i="71"/>
  <c r="DP4" i="71"/>
  <c r="DO4" i="71"/>
  <c r="DN4" i="71"/>
  <c r="DM4" i="71"/>
  <c r="DL4" i="71"/>
  <c r="DK4" i="71"/>
  <c r="DJ4" i="71"/>
  <c r="DI4" i="71"/>
  <c r="DH4" i="71"/>
  <c r="DG4" i="71"/>
  <c r="DF4" i="71"/>
  <c r="DE4" i="71"/>
  <c r="DD4" i="71"/>
  <c r="DC4" i="71"/>
  <c r="DB4" i="71"/>
  <c r="DA4" i="71"/>
  <c r="CZ4" i="71"/>
  <c r="CY4" i="71"/>
  <c r="CX4" i="71"/>
  <c r="CW4" i="71"/>
  <c r="CV4" i="71"/>
  <c r="CU4" i="71"/>
  <c r="CT4" i="71"/>
  <c r="CS4" i="71"/>
  <c r="CR4" i="71"/>
  <c r="CQ4" i="71"/>
  <c r="CP4" i="71"/>
  <c r="CO4" i="71"/>
  <c r="CN4" i="71"/>
  <c r="CM4" i="71"/>
  <c r="CL4" i="71"/>
  <c r="CK4" i="71"/>
  <c r="CJ4" i="71"/>
  <c r="CI4" i="71"/>
  <c r="CH4" i="71"/>
  <c r="CG4" i="71"/>
  <c r="CF4" i="71"/>
  <c r="CE4" i="71"/>
  <c r="CD4" i="71"/>
  <c r="CC4" i="71"/>
  <c r="CB4" i="71"/>
  <c r="CA4" i="71"/>
  <c r="BZ4" i="71"/>
  <c r="BY4" i="71"/>
  <c r="BX4" i="71"/>
  <c r="BW4" i="71"/>
  <c r="BV4" i="71"/>
  <c r="BU4" i="71"/>
  <c r="BT4" i="71"/>
  <c r="BS4" i="71"/>
  <c r="BR4" i="71"/>
  <c r="BQ4" i="71"/>
  <c r="BP4" i="71"/>
  <c r="BO4" i="71"/>
  <c r="BN4" i="71"/>
  <c r="BM4" i="71"/>
  <c r="BL4" i="71"/>
  <c r="BK4" i="71"/>
  <c r="BJ4" i="71"/>
  <c r="BI4" i="71"/>
  <c r="BH4" i="71"/>
  <c r="FT3" i="71"/>
  <c r="FS3" i="71"/>
  <c r="FR3" i="71"/>
  <c r="FQ3" i="71"/>
  <c r="FP3" i="71"/>
  <c r="FO3" i="71"/>
  <c r="FN3" i="71"/>
  <c r="FM3" i="71"/>
  <c r="FL3" i="71"/>
  <c r="FK3" i="71"/>
  <c r="FJ3" i="71"/>
  <c r="FI3" i="71"/>
  <c r="FH3" i="71"/>
  <c r="FG3" i="71"/>
  <c r="FF3" i="71"/>
  <c r="FE3" i="71"/>
  <c r="FD3" i="71"/>
  <c r="FC3" i="71"/>
  <c r="FB3" i="71"/>
  <c r="FA3" i="71"/>
  <c r="EZ3" i="71"/>
  <c r="EY3" i="71"/>
  <c r="EX3" i="71"/>
  <c r="EW3" i="71"/>
  <c r="EV3" i="71"/>
  <c r="EU3" i="71"/>
  <c r="ET3" i="71"/>
  <c r="ES3" i="71"/>
  <c r="ER3" i="71"/>
  <c r="EQ3" i="71"/>
  <c r="EP3" i="71"/>
  <c r="EO3" i="71"/>
  <c r="EN3" i="71"/>
  <c r="EM3" i="71"/>
  <c r="EL3" i="71"/>
  <c r="EK3" i="71"/>
  <c r="EJ3" i="71"/>
  <c r="EI3" i="71"/>
  <c r="EH3" i="71"/>
  <c r="EG3" i="71"/>
  <c r="EF3" i="71"/>
  <c r="EE3" i="71"/>
  <c r="AB3" i="71" s="1"/>
  <c r="ED3" i="71"/>
  <c r="EC3" i="71"/>
  <c r="EB3" i="71"/>
  <c r="EA3" i="71"/>
  <c r="DZ3" i="71"/>
  <c r="DY3" i="71"/>
  <c r="DX3" i="71"/>
  <c r="DW3" i="71"/>
  <c r="DV3" i="71"/>
  <c r="DU3" i="71"/>
  <c r="DT3" i="71"/>
  <c r="DS3" i="71"/>
  <c r="DR3" i="71"/>
  <c r="DQ3" i="71"/>
  <c r="DP3" i="71"/>
  <c r="G3" i="71"/>
  <c r="G52" i="2"/>
  <c r="F52" i="2"/>
  <c r="E52" i="2"/>
  <c r="D52" i="2"/>
  <c r="C52" i="2"/>
  <c r="YY46" i="2"/>
  <c r="YX46" i="2"/>
  <c r="YW46" i="2"/>
  <c r="YY45" i="2"/>
  <c r="YX45" i="2"/>
  <c r="YW45" i="2"/>
  <c r="YY44" i="2"/>
  <c r="YX44" i="2"/>
  <c r="YW44" i="2"/>
  <c r="YY43" i="2"/>
  <c r="YX43" i="2"/>
  <c r="YW43" i="2"/>
  <c r="YY42" i="2"/>
  <c r="YX42" i="2"/>
  <c r="YW42" i="2"/>
  <c r="YY41" i="2"/>
  <c r="YX41" i="2"/>
  <c r="YW41" i="2"/>
  <c r="AK9" i="2"/>
  <c r="S7" i="2"/>
  <c r="G7" i="2"/>
  <c r="DP1" i="2" s="1"/>
  <c r="S6" i="2"/>
  <c r="DR1" i="2" s="1"/>
  <c r="DP5" i="2"/>
  <c r="FT4" i="2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E4" i="2"/>
  <c r="ED4" i="2"/>
  <c r="G9" i="2" s="1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DB4" i="2"/>
  <c r="DA4" i="2"/>
  <c r="CZ4" i="2"/>
  <c r="CY4" i="2"/>
  <c r="CX4" i="2"/>
  <c r="CW4" i="2"/>
  <c r="CV4" i="2"/>
  <c r="CU4" i="2"/>
  <c r="CT4" i="2"/>
  <c r="CS4" i="2"/>
  <c r="CR4" i="2"/>
  <c r="CQ4" i="2"/>
  <c r="CP4" i="2"/>
  <c r="CO4" i="2"/>
  <c r="CN4" i="2"/>
  <c r="CM4" i="2"/>
  <c r="CL4" i="2"/>
  <c r="CK4" i="2"/>
  <c r="CJ4" i="2"/>
  <c r="CI4" i="2"/>
  <c r="CH4" i="2"/>
  <c r="CG4" i="2"/>
  <c r="CF4" i="2"/>
  <c r="CE4" i="2"/>
  <c r="CD4" i="2"/>
  <c r="CC4" i="2"/>
  <c r="CB4" i="2"/>
  <c r="CA4" i="2"/>
  <c r="BZ4" i="2"/>
  <c r="BY4" i="2"/>
  <c r="BX4" i="2"/>
  <c r="BW4" i="2"/>
  <c r="BV4" i="2"/>
  <c r="BU4" i="2"/>
  <c r="BT4" i="2"/>
  <c r="BS4" i="2"/>
  <c r="BR4" i="2"/>
  <c r="BQ4" i="2"/>
  <c r="BP4" i="2"/>
  <c r="BO4" i="2"/>
  <c r="BN4" i="2"/>
  <c r="BM4" i="2"/>
  <c r="BL4" i="2"/>
  <c r="BK4" i="2"/>
  <c r="BJ4" i="2"/>
  <c r="BI4" i="2"/>
  <c r="BH4" i="2"/>
  <c r="FT3" i="2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G10" i="2" s="1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AB3" i="2"/>
  <c r="G3" i="2"/>
  <c r="G52" i="72"/>
  <c r="F52" i="72"/>
  <c r="E52" i="72"/>
  <c r="D52" i="72"/>
  <c r="C52" i="72"/>
  <c r="YY46" i="72"/>
  <c r="YX46" i="72"/>
  <c r="YW46" i="72"/>
  <c r="YY45" i="72"/>
  <c r="YX45" i="72"/>
  <c r="YW45" i="72"/>
  <c r="YY44" i="72"/>
  <c r="YX44" i="72"/>
  <c r="YW44" i="72"/>
  <c r="YY43" i="72"/>
  <c r="YX43" i="72"/>
  <c r="YW43" i="72"/>
  <c r="YY42" i="72"/>
  <c r="YX42" i="72"/>
  <c r="YW42" i="72"/>
  <c r="YY41" i="72"/>
  <c r="YX41" i="72"/>
  <c r="YW41" i="72"/>
  <c r="B10" i="72"/>
  <c r="AK9" i="72"/>
  <c r="G9" i="72"/>
  <c r="S7" i="72"/>
  <c r="G7" i="72"/>
  <c r="S6" i="72"/>
  <c r="DP5" i="72"/>
  <c r="FT4" i="72"/>
  <c r="FS4" i="72"/>
  <c r="FR4" i="72"/>
  <c r="FQ4" i="72"/>
  <c r="FP4" i="72"/>
  <c r="FO4" i="72"/>
  <c r="FN4" i="72"/>
  <c r="FM4" i="72"/>
  <c r="FL4" i="72"/>
  <c r="FK4" i="72"/>
  <c r="FJ4" i="72"/>
  <c r="FI4" i="72"/>
  <c r="FH4" i="72"/>
  <c r="FG4" i="72"/>
  <c r="FF4" i="72"/>
  <c r="FE4" i="72"/>
  <c r="FD4" i="72"/>
  <c r="FC4" i="72"/>
  <c r="FB4" i="72"/>
  <c r="FA4" i="72"/>
  <c r="EZ4" i="72"/>
  <c r="EY4" i="72"/>
  <c r="EX4" i="72"/>
  <c r="EW4" i="72"/>
  <c r="EV4" i="72"/>
  <c r="EU4" i="72"/>
  <c r="ET4" i="72"/>
  <c r="ES4" i="72"/>
  <c r="ER4" i="72"/>
  <c r="EQ4" i="72"/>
  <c r="EP4" i="72"/>
  <c r="EO4" i="72"/>
  <c r="EN4" i="72"/>
  <c r="EM4" i="72"/>
  <c r="EL4" i="72"/>
  <c r="EK4" i="72"/>
  <c r="EJ4" i="72"/>
  <c r="EI4" i="72"/>
  <c r="EH4" i="72"/>
  <c r="EG4" i="72"/>
  <c r="EF4" i="72"/>
  <c r="EE4" i="72"/>
  <c r="ED4" i="72"/>
  <c r="EC4" i="72"/>
  <c r="EB4" i="72"/>
  <c r="EA4" i="72"/>
  <c r="DZ4" i="72"/>
  <c r="DY4" i="72"/>
  <c r="DX4" i="72"/>
  <c r="DW4" i="72"/>
  <c r="DV4" i="72"/>
  <c r="DU4" i="72"/>
  <c r="DT4" i="72"/>
  <c r="DS4" i="72"/>
  <c r="DR4" i="72"/>
  <c r="DQ4" i="72"/>
  <c r="DP4" i="72"/>
  <c r="DO4" i="72"/>
  <c r="DN4" i="72"/>
  <c r="DM4" i="72"/>
  <c r="DL4" i="72"/>
  <c r="DK4" i="72"/>
  <c r="DJ4" i="72"/>
  <c r="DI4" i="72"/>
  <c r="DH4" i="72"/>
  <c r="DG4" i="72"/>
  <c r="DF4" i="72"/>
  <c r="DE4" i="72"/>
  <c r="DD4" i="72"/>
  <c r="DC4" i="72"/>
  <c r="DB4" i="72"/>
  <c r="DA4" i="72"/>
  <c r="CZ4" i="72"/>
  <c r="CY4" i="72"/>
  <c r="CX4" i="72"/>
  <c r="CW4" i="72"/>
  <c r="CV4" i="72"/>
  <c r="CU4" i="72"/>
  <c r="CT4" i="72"/>
  <c r="CS4" i="72"/>
  <c r="CR4" i="72"/>
  <c r="CQ4" i="72"/>
  <c r="CP4" i="72"/>
  <c r="CO4" i="72"/>
  <c r="CN4" i="72"/>
  <c r="CM4" i="72"/>
  <c r="CL4" i="72"/>
  <c r="CK4" i="72"/>
  <c r="CJ4" i="72"/>
  <c r="CI4" i="72"/>
  <c r="CH4" i="72"/>
  <c r="CG4" i="72"/>
  <c r="CF4" i="72"/>
  <c r="CE4" i="72"/>
  <c r="CD4" i="72"/>
  <c r="CC4" i="72"/>
  <c r="CB4" i="72"/>
  <c r="CA4" i="72"/>
  <c r="BZ4" i="72"/>
  <c r="BY4" i="72"/>
  <c r="BX4" i="72"/>
  <c r="BW4" i="72"/>
  <c r="BV4" i="72"/>
  <c r="BU4" i="72"/>
  <c r="BT4" i="72"/>
  <c r="BS4" i="72"/>
  <c r="BR4" i="72"/>
  <c r="BQ4" i="72"/>
  <c r="BP4" i="72"/>
  <c r="BO4" i="72"/>
  <c r="BN4" i="72"/>
  <c r="BM4" i="72"/>
  <c r="BL4" i="72"/>
  <c r="BK4" i="72"/>
  <c r="BJ4" i="72"/>
  <c r="BI4" i="72"/>
  <c r="BH4" i="72"/>
  <c r="FT3" i="72"/>
  <c r="FS3" i="72"/>
  <c r="FR3" i="72"/>
  <c r="FQ3" i="72"/>
  <c r="FP3" i="72"/>
  <c r="FO3" i="72"/>
  <c r="FN3" i="72"/>
  <c r="FM3" i="72"/>
  <c r="FL3" i="72"/>
  <c r="FK3" i="72"/>
  <c r="FJ3" i="72"/>
  <c r="FI3" i="72"/>
  <c r="FH3" i="72"/>
  <c r="FG3" i="72"/>
  <c r="FF3" i="72"/>
  <c r="FE3" i="72"/>
  <c r="FD3" i="72"/>
  <c r="FC3" i="72"/>
  <c r="FB3" i="72"/>
  <c r="FA3" i="72"/>
  <c r="EZ3" i="72"/>
  <c r="EY3" i="72"/>
  <c r="EX3" i="72"/>
  <c r="EW3" i="72"/>
  <c r="EV3" i="72"/>
  <c r="EU3" i="72"/>
  <c r="ET3" i="72"/>
  <c r="ES3" i="72"/>
  <c r="ER3" i="72"/>
  <c r="EQ3" i="72"/>
  <c r="EP3" i="72"/>
  <c r="EO3" i="72"/>
  <c r="EN3" i="72"/>
  <c r="EM3" i="72"/>
  <c r="EL3" i="72"/>
  <c r="EK3" i="72"/>
  <c r="EJ3" i="72"/>
  <c r="EI3" i="72"/>
  <c r="EH3" i="72"/>
  <c r="EG3" i="72"/>
  <c r="EF3" i="72"/>
  <c r="EE3" i="72"/>
  <c r="G10" i="72" s="1"/>
  <c r="ED3" i="72"/>
  <c r="EC3" i="72"/>
  <c r="EB3" i="72"/>
  <c r="EA3" i="72"/>
  <c r="DZ3" i="72"/>
  <c r="DY3" i="72"/>
  <c r="DX3" i="72"/>
  <c r="DW3" i="72"/>
  <c r="DV3" i="72"/>
  <c r="DU3" i="72"/>
  <c r="DT3" i="72"/>
  <c r="DS3" i="72"/>
  <c r="DR3" i="72"/>
  <c r="DQ3" i="72"/>
  <c r="DP3" i="72"/>
  <c r="G3" i="72"/>
  <c r="DR1" i="72"/>
  <c r="DP1" i="72"/>
  <c r="AN779" i="1"/>
  <c r="AM779" i="1"/>
  <c r="AL779" i="1"/>
  <c r="AK779" i="1"/>
  <c r="AJ779" i="1"/>
  <c r="AI779" i="1"/>
  <c r="AH779" i="1"/>
  <c r="AG779" i="1"/>
  <c r="AF779" i="1"/>
  <c r="AE779" i="1"/>
  <c r="AD779" i="1"/>
  <c r="AC779" i="1"/>
  <c r="AB779" i="1"/>
  <c r="AA779" i="1"/>
  <c r="Z779" i="1"/>
  <c r="Y779" i="1"/>
  <c r="X779" i="1"/>
  <c r="W779" i="1"/>
  <c r="V779" i="1"/>
  <c r="U779" i="1"/>
  <c r="U776" i="1" s="1"/>
  <c r="T779" i="1"/>
  <c r="S779" i="1"/>
  <c r="R779" i="1"/>
  <c r="Q779" i="1"/>
  <c r="AN776" i="1"/>
  <c r="AM776" i="1"/>
  <c r="AL776" i="1"/>
  <c r="AK776" i="1"/>
  <c r="AJ776" i="1"/>
  <c r="AI776" i="1"/>
  <c r="AH776" i="1"/>
  <c r="AG776" i="1"/>
  <c r="AF776" i="1"/>
  <c r="AE776" i="1"/>
  <c r="AD776" i="1"/>
  <c r="AC776" i="1"/>
  <c r="AB776" i="1"/>
  <c r="AA776" i="1"/>
  <c r="Z776" i="1"/>
  <c r="Y776" i="1"/>
  <c r="X776" i="1"/>
  <c r="W776" i="1"/>
  <c r="V776" i="1"/>
  <c r="T776" i="1"/>
  <c r="S776" i="1"/>
  <c r="R776" i="1"/>
  <c r="Q776" i="1"/>
  <c r="AN678" i="1"/>
  <c r="AM678" i="1"/>
  <c r="AL678" i="1"/>
  <c r="AL675" i="1" s="1"/>
  <c r="AK678" i="1"/>
  <c r="AJ678" i="1"/>
  <c r="AI678" i="1"/>
  <c r="AH678" i="1"/>
  <c r="AG678" i="1"/>
  <c r="AF678" i="1"/>
  <c r="AE678" i="1"/>
  <c r="AD678" i="1"/>
  <c r="AC678" i="1"/>
  <c r="AB678" i="1"/>
  <c r="AA678" i="1"/>
  <c r="Z678" i="1"/>
  <c r="Z675" i="1" s="1"/>
  <c r="Y678" i="1"/>
  <c r="X678" i="1"/>
  <c r="W678" i="1"/>
  <c r="V678" i="1"/>
  <c r="U678" i="1"/>
  <c r="T678" i="1"/>
  <c r="S678" i="1"/>
  <c r="R678" i="1"/>
  <c r="Q678" i="1"/>
  <c r="AN675" i="1"/>
  <c r="AM675" i="1"/>
  <c r="AK675" i="1"/>
  <c r="AJ675" i="1"/>
  <c r="AI675" i="1"/>
  <c r="AH675" i="1"/>
  <c r="AG675" i="1"/>
  <c r="AF675" i="1"/>
  <c r="AE675" i="1"/>
  <c r="AD675" i="1"/>
  <c r="AC675" i="1"/>
  <c r="AB675" i="1"/>
  <c r="AA675" i="1"/>
  <c r="Y675" i="1"/>
  <c r="X675" i="1"/>
  <c r="W675" i="1"/>
  <c r="V675" i="1"/>
  <c r="U675" i="1"/>
  <c r="T675" i="1"/>
  <c r="S675" i="1"/>
  <c r="R675" i="1"/>
  <c r="Q675" i="1"/>
  <c r="Z608" i="1"/>
  <c r="EC4" i="69" s="1"/>
  <c r="V608" i="1"/>
  <c r="DY4" i="69" s="1"/>
  <c r="S608" i="1"/>
  <c r="DV4" i="69" s="1"/>
  <c r="AG534" i="1"/>
  <c r="AG531" i="1"/>
  <c r="AF451" i="1"/>
  <c r="EE4" i="15" s="1"/>
  <c r="AF448" i="1"/>
  <c r="EE4" i="13" s="1"/>
  <c r="AF445" i="1"/>
  <c r="EE4" i="17" s="1"/>
  <c r="AF442" i="1"/>
  <c r="EE4" i="16" s="1"/>
  <c r="AF439" i="1"/>
  <c r="EE4" i="14" s="1"/>
  <c r="AF436" i="1"/>
  <c r="EE4" i="18" s="1"/>
  <c r="Z421" i="1"/>
  <c r="EC4" i="68" s="1"/>
  <c r="V421" i="1"/>
  <c r="DY4" i="68" s="1"/>
  <c r="S421" i="1"/>
  <c r="DV4" i="68" s="1"/>
  <c r="AB130" i="1"/>
  <c r="EA3" i="56" s="1"/>
  <c r="AA130" i="1"/>
  <c r="DZ3" i="56" s="1"/>
  <c r="Z130" i="1"/>
  <c r="DY3" i="56" s="1"/>
  <c r="Y130" i="1"/>
  <c r="DX3" i="56" s="1"/>
  <c r="X130" i="1"/>
  <c r="DW3" i="56" s="1"/>
  <c r="W130" i="1"/>
  <c r="DV3" i="56" s="1"/>
  <c r="V130" i="1"/>
  <c r="DU3" i="56" s="1"/>
  <c r="U130" i="1"/>
  <c r="DT3" i="56" s="1"/>
  <c r="T130" i="1"/>
  <c r="DS3" i="56" s="1"/>
  <c r="S130" i="1"/>
  <c r="DR3" i="56" s="1"/>
  <c r="R130" i="1"/>
  <c r="DQ3" i="56" s="1"/>
  <c r="Q130" i="1"/>
  <c r="DP3" i="56" s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E46" i="1"/>
  <c r="M16" i="69" l="1"/>
  <c r="J16" i="69"/>
  <c r="DP1" i="15"/>
  <c r="AB3" i="9"/>
  <c r="B10" i="2"/>
  <c r="B10" i="71"/>
  <c r="S7" i="7"/>
  <c r="G10" i="16"/>
  <c r="G10" i="71"/>
  <c r="DP1" i="3"/>
  <c r="B10" i="4"/>
  <c r="B10" i="5"/>
  <c r="AB3" i="72"/>
  <c r="G10" i="3"/>
  <c r="G10" i="4"/>
  <c r="G10" i="5"/>
  <c r="DT1" i="21"/>
  <c r="B10" i="67"/>
  <c r="DP1" i="67"/>
  <c r="S7" i="18"/>
  <c r="DP1" i="50"/>
  <c r="DP1" i="30"/>
  <c r="DP1" i="29"/>
  <c r="DP1" i="48"/>
  <c r="B10" i="48"/>
  <c r="DP1" i="33"/>
  <c r="B10" i="33"/>
  <c r="DP1" i="37"/>
  <c r="B10" i="37"/>
  <c r="DP1" i="41"/>
  <c r="DT1" i="11"/>
  <c r="S7" i="16"/>
  <c r="AB3" i="17"/>
  <c r="J16" i="68"/>
  <c r="DP1" i="60"/>
  <c r="DP1" i="25"/>
  <c r="DP1" i="49"/>
  <c r="B10" i="36"/>
  <c r="B10" i="40"/>
  <c r="DP1" i="43"/>
  <c r="DP1" i="26"/>
  <c r="DP1" i="58"/>
</calcChain>
</file>

<file path=xl/sharedStrings.xml><?xml version="1.0" encoding="utf-8"?>
<sst xmlns="http://schemas.openxmlformats.org/spreadsheetml/2006/main" count="4405" uniqueCount="467">
  <si>
    <t>KPI</t>
  </si>
  <si>
    <t>UOM</t>
  </si>
  <si>
    <t>OPE of Coke oven 3</t>
  </si>
  <si>
    <t>%</t>
  </si>
  <si>
    <t>Plan</t>
  </si>
  <si>
    <t>Actual</t>
  </si>
  <si>
    <t>OPE of Coke oven 4</t>
  </si>
  <si>
    <t>CDQ Power Gen</t>
  </si>
  <si>
    <t>MWH</t>
  </si>
  <si>
    <t>Coke Oven 3 Utility Consumption</t>
  </si>
  <si>
    <t>Rs/Tons</t>
  </si>
  <si>
    <t>Coke Oven 4 Utility Consumption</t>
  </si>
  <si>
    <t>Lakshya Cost Saving Initiative : Reduction of Specific gas consumption at CO#4</t>
  </si>
  <si>
    <t>Gcal/t BF Coke</t>
  </si>
  <si>
    <t>Water consumption optimization at CO#3&amp;4</t>
  </si>
  <si>
    <t>M3/Day</t>
  </si>
  <si>
    <t>Coke oven #3 Charging and oven top Emission</t>
  </si>
  <si>
    <t>Seconds</t>
  </si>
  <si>
    <t>Coke oven #4 Charging and oven top Emission</t>
  </si>
  <si>
    <t>Injury free work place through monitoring of LTIFR</t>
  </si>
  <si>
    <t>Ratio</t>
  </si>
  <si>
    <t xml:space="preserve"> Employee Engagement in safety activities</t>
  </si>
  <si>
    <t xml:space="preserve">% </t>
  </si>
  <si>
    <t>Number of Improvement Projects/Employee/Year</t>
  </si>
  <si>
    <t>Nos.</t>
  </si>
  <si>
    <t xml:space="preserve">Team lead for the CSR activity in order to developed facilities at Vittalapur Village &amp; school </t>
  </si>
  <si>
    <t>Coke Production CO#3</t>
  </si>
  <si>
    <t>Tons</t>
  </si>
  <si>
    <t>Coke Yield CO#3</t>
  </si>
  <si>
    <t>Plant Availability CO#3</t>
  </si>
  <si>
    <t>Coke Fines Generation CO#3</t>
  </si>
  <si>
    <t>Quality Index CO#3</t>
  </si>
  <si>
    <t>Coke CSR CO#3</t>
  </si>
  <si>
    <t>Coke Moisture CO#3</t>
  </si>
  <si>
    <t>Coke Ash CO#3</t>
  </si>
  <si>
    <t>Coke Sulphur CO#3</t>
  </si>
  <si>
    <t>Coke Production CO#4</t>
  </si>
  <si>
    <t>Coke Yield CO#4</t>
  </si>
  <si>
    <t>Plant Availability CO#4</t>
  </si>
  <si>
    <t>Coke Fines Generation CO#4</t>
  </si>
  <si>
    <t>Quality Index CO#4</t>
  </si>
  <si>
    <t>Coke CSR CO#4</t>
  </si>
  <si>
    <t>Coke Moisture CO#4</t>
  </si>
  <si>
    <t>Coke Ash CO#4</t>
  </si>
  <si>
    <t>Coke Sulphur CO#4</t>
  </si>
  <si>
    <t>CDQ Power plant availability</t>
  </si>
  <si>
    <t>CDQ 1&amp;2 Steam Generation</t>
  </si>
  <si>
    <t>CDQ 3&amp;4 Steam Generation</t>
  </si>
  <si>
    <t>Sp. Water Consumption CO#3</t>
  </si>
  <si>
    <t>m3/T/day</t>
  </si>
  <si>
    <t>Water Consumption CO#3</t>
  </si>
  <si>
    <t>KLtr/ton</t>
  </si>
  <si>
    <t>Gcal/Ton</t>
  </si>
  <si>
    <t>Power Consumption CO#3</t>
  </si>
  <si>
    <t>kWH/T</t>
  </si>
  <si>
    <t>BPP Steam Generation  of Coke oven #3</t>
  </si>
  <si>
    <t>T/day</t>
  </si>
  <si>
    <t>BPP Steam Consumption  of Coke oven #3</t>
  </si>
  <si>
    <t>Sp. Water Consumption CO#4</t>
  </si>
  <si>
    <t>Water Consumption  CO#4</t>
  </si>
  <si>
    <t>Power Consumption CO#4</t>
  </si>
  <si>
    <t>BPP Steam Generation  of Coke oven #4</t>
  </si>
  <si>
    <t>BPP Steam Consumption  of Coke oven #4</t>
  </si>
  <si>
    <t>RO water Utilization</t>
  </si>
  <si>
    <t xml:space="preserve">Replacement of MBR Membrane </t>
  </si>
  <si>
    <t>Nos</t>
  </si>
  <si>
    <t>Replacement of RO Membranes</t>
  </si>
  <si>
    <t>Battery #2 CGT car Emission</t>
  </si>
  <si>
    <t>Battery #6 CGT car Emission</t>
  </si>
  <si>
    <t>Battery 5,7,8 Dust Car emissions</t>
  </si>
  <si>
    <t>PLD Monitoring at Coke oven #4</t>
  </si>
  <si>
    <t>PLL Monitoring at Coke oven #4</t>
  </si>
  <si>
    <t>PLO Monitoring at Coke oven #4</t>
  </si>
  <si>
    <t>Identification &amp; Compliance of Unsafe Acts / Conditions through Safety Observations</t>
  </si>
  <si>
    <t>% Compliance</t>
  </si>
  <si>
    <t>Recording &amp; Analysis of near misses through Incident Tracking System</t>
  </si>
  <si>
    <t>Nos/Month</t>
  </si>
  <si>
    <t>Review of Safety Compliances by Divisional Implementation Committee</t>
  </si>
  <si>
    <t>Safety Skits</t>
  </si>
  <si>
    <t>Numbers/month</t>
  </si>
  <si>
    <t>Safety leader compliance /  Gemba</t>
  </si>
  <si>
    <t>Employee engagement through QCs team increaseing teams</t>
  </si>
  <si>
    <t>Associate Employee engagement through QCs</t>
  </si>
  <si>
    <t>Implementation of 4i-J3 Projects &amp; Developing additional 4i-J3 experts</t>
  </si>
  <si>
    <t>nos</t>
  </si>
  <si>
    <t xml:space="preserve">Increase number of kaizens </t>
  </si>
  <si>
    <t xml:space="preserve">Contributing for Coke oven Welfare fund </t>
  </si>
  <si>
    <t>Start of Section Board DATA</t>
  </si>
  <si>
    <t>Number of Pushings CO#3</t>
  </si>
  <si>
    <t>Deg C</t>
  </si>
  <si>
    <t>Coal Return CO#3</t>
  </si>
  <si>
    <t>Coal Blend VM CO#3</t>
  </si>
  <si>
    <t>Coal Contamination CO#3</t>
  </si>
  <si>
    <t>Smoke Pushing CO#3</t>
  </si>
  <si>
    <t>Nos/Day</t>
  </si>
  <si>
    <t xml:space="preserve">Coal deviation at silos weighfeeders CO#3 </t>
  </si>
  <si>
    <t>CDQ Chargings CO#3</t>
  </si>
  <si>
    <t>Coal Blend Ash CO#3</t>
  </si>
  <si>
    <t>Coal Blend Sulphur CO#3</t>
  </si>
  <si>
    <t>Number of Pushings CO#4</t>
  </si>
  <si>
    <t>Battery Temperatures  CO#4</t>
  </si>
  <si>
    <t>Coal Return  CO#4</t>
  </si>
  <si>
    <t>Coal Blend VM  CO#4</t>
  </si>
  <si>
    <t>Coal Contamination  CO#4</t>
  </si>
  <si>
    <t>Smoke Pushing CO#4</t>
  </si>
  <si>
    <t>Coal deviation at silos weighfeeders  CO#4</t>
  </si>
  <si>
    <t>Nos. / Month</t>
  </si>
  <si>
    <t>CDQ Chargings  CO#4</t>
  </si>
  <si>
    <t>Coal Blend Ash  CO#4</t>
  </si>
  <si>
    <t>Coal Blend Sulphur  CO#4</t>
  </si>
  <si>
    <t>Increasing CDQ 1&amp;2 Chargings</t>
  </si>
  <si>
    <t>Increasing CDQ 3&amp;4 Chargings</t>
  </si>
  <si>
    <t>Gas consumption Energy CO#3</t>
  </si>
  <si>
    <t>G cal</t>
  </si>
  <si>
    <t>Gas consumption Energy CO#4</t>
  </si>
  <si>
    <t>Healthiness of SOPRECO valve in terms of No. of ovens CGT connection as per standard Sequence  CO#3</t>
  </si>
  <si>
    <t>Numbers</t>
  </si>
  <si>
    <t>Pushing connected with GDS  CO#3</t>
  </si>
  <si>
    <t>No. of Doors changed per month  CO#3</t>
  </si>
  <si>
    <t>No. of lids sealed per day after charging  CO#3</t>
  </si>
  <si>
    <t>No. of offtakes sealed per day after charging  CO#3</t>
  </si>
  <si>
    <t>Healthiness of SOPRECO valve in terms of No. of ovens CGT connection as per standard Sequence  CO#4</t>
  </si>
  <si>
    <t>Dedusting car combustion chamber temperature  CO#4</t>
  </si>
  <si>
    <t>Pushing connected with GDS  CO#4</t>
  </si>
  <si>
    <t>No. of Doors changed per month  CO#4</t>
  </si>
  <si>
    <t>No. of lids sealed per day after charging</t>
  </si>
  <si>
    <t>No. of offtakes sealed per day after charging CO#4</t>
  </si>
  <si>
    <t>Reduce Coal Blend Cost at CO 3</t>
  </si>
  <si>
    <t xml:space="preserve"> Rs/Ton of Coal</t>
  </si>
  <si>
    <t>Hard Coking Coal Ratio CO 3</t>
  </si>
  <si>
    <t>Reduce Coal Blend Cost at CO 4</t>
  </si>
  <si>
    <t>Hard Coking Coal Ratio CO 4</t>
  </si>
  <si>
    <t>mg/nm3</t>
  </si>
  <si>
    <t>&lt;3000</t>
  </si>
  <si>
    <t>Availability of CO 3 AB GDS Dedusting Units</t>
  </si>
  <si>
    <t>Availability of CO 4 AB GDS Dedusting Units</t>
  </si>
  <si>
    <t>Availability of CO 3 CD GDS Dedusting Units</t>
  </si>
  <si>
    <t>Availability of CO 4 CD GDS Dedusting Units</t>
  </si>
  <si>
    <t>PM Emissions CO 3</t>
  </si>
  <si>
    <t xml:space="preserve"> mg/Nm3</t>
  </si>
  <si>
    <t>Nox Emissions CO 3</t>
  </si>
  <si>
    <t>Sox Emissions CO 3</t>
  </si>
  <si>
    <t>PM Emissions CO 4</t>
  </si>
  <si>
    <t>Nox Emissions CO 4</t>
  </si>
  <si>
    <t>Sox Emissions CO 4</t>
  </si>
  <si>
    <t>Reduce Utility cost CO 3</t>
  </si>
  <si>
    <t>Rs/TP</t>
  </si>
  <si>
    <t>Reduce Coal Blend Cost CO 3</t>
  </si>
  <si>
    <t>Rs/T of Coal</t>
  </si>
  <si>
    <t>Reduce Utility cost CO 4</t>
  </si>
  <si>
    <t>Reduce Coal Blend Cost CO 4</t>
  </si>
  <si>
    <t>DP pressure across bag hose AB GDS CO 3</t>
  </si>
  <si>
    <t>mmWC</t>
  </si>
  <si>
    <t>DP pressure across bag hose AB GDS CO 4</t>
  </si>
  <si>
    <t>DP pressure across bag hose CD GDS CO 3</t>
  </si>
  <si>
    <t>DP pressure across bag hose CD GDS CO 4</t>
  </si>
  <si>
    <t>SEED projects-1 Replacement of defective boiler</t>
  </si>
  <si>
    <t>kg/ ton of Crude Steel</t>
  </si>
  <si>
    <t xml:space="preserve">SEED projects-2 Achieving the CDQ Pushings </t>
  </si>
  <si>
    <t xml:space="preserve">Sp. PM Emissions </t>
  </si>
  <si>
    <t xml:space="preserve"> kg/tp</t>
  </si>
  <si>
    <t xml:space="preserve">Sp. Nox Emissions </t>
  </si>
  <si>
    <t>Sp. Sox Emissions</t>
  </si>
  <si>
    <t>Furnace top temperature CO 3</t>
  </si>
  <si>
    <t>Ammonia concentretion in scrubbing liquid CO 3</t>
  </si>
  <si>
    <t>mg/L</t>
  </si>
  <si>
    <t>Furnace top temperature CO 4</t>
  </si>
  <si>
    <t>Ammonia concentretion in scrubbing liquid CO 4</t>
  </si>
  <si>
    <t>Form No. VJNR/TQM/DM-007.00.20150109</t>
  </si>
  <si>
    <t>MKPI</t>
  </si>
  <si>
    <t>Increasing CDQ Charging</t>
  </si>
  <si>
    <t>DM chart for Checking Point</t>
  </si>
  <si>
    <t>Months</t>
  </si>
  <si>
    <t>Month / Year :</t>
  </si>
  <si>
    <t>Department: Coke Ovens</t>
  </si>
  <si>
    <t>Target value:</t>
  </si>
  <si>
    <t>&gt;</t>
  </si>
  <si>
    <t>Name:</t>
  </si>
  <si>
    <t>Mr.Yashwanth G P</t>
  </si>
  <si>
    <t>Section: Coke Oven #3</t>
  </si>
  <si>
    <t>Bench Mark:</t>
  </si>
  <si>
    <t>NA</t>
  </si>
  <si>
    <t>Position:</t>
  </si>
  <si>
    <t>GM</t>
  </si>
  <si>
    <t>Sub-Section: NA</t>
  </si>
  <si>
    <t>Name of the superior:</t>
  </si>
  <si>
    <t>Mr.Umashankar P</t>
  </si>
  <si>
    <t>Unit of measurement -</t>
  </si>
  <si>
    <t>Checking KPI</t>
  </si>
  <si>
    <t>Current value: Daily</t>
  </si>
  <si>
    <t>Average of Last Month</t>
  </si>
  <si>
    <t>Date</t>
  </si>
  <si>
    <t>CL LIMIT CHANGE HISTORY</t>
  </si>
  <si>
    <t>FROM</t>
  </si>
  <si>
    <t>01.04.2024</t>
  </si>
  <si>
    <t>01.06.2024</t>
  </si>
  <si>
    <t>01.07.2024</t>
  </si>
  <si>
    <t>TO</t>
  </si>
  <si>
    <t>31.05.2024</t>
  </si>
  <si>
    <t>30.06.2024</t>
  </si>
  <si>
    <t>UCL</t>
  </si>
  <si>
    <t>CL</t>
  </si>
  <si>
    <t>LC6</t>
  </si>
  <si>
    <t>REASON</t>
  </si>
  <si>
    <t>New FY</t>
  </si>
  <si>
    <t>Data Are Low er region</t>
  </si>
  <si>
    <t>DATA RANGE OF CALCULATING CL</t>
  </si>
  <si>
    <t xml:space="preserve">Last 3 months </t>
  </si>
  <si>
    <t>01.05.2024 to 31.05.2024</t>
  </si>
  <si>
    <t>Remarks</t>
  </si>
  <si>
    <t>Mr.Pranesh B</t>
  </si>
  <si>
    <t>DGM</t>
  </si>
  <si>
    <t>&lt;</t>
  </si>
  <si>
    <t>Mr.Rajsekhar G</t>
  </si>
  <si>
    <t>Form No. VJNR/TQM/DM-006.00.20150526</t>
  </si>
  <si>
    <t>DM chart for Managing Point</t>
  </si>
  <si>
    <t>Checking Point</t>
  </si>
  <si>
    <t>Target</t>
  </si>
  <si>
    <t xml:space="preserve"> Mr. Umashankar P</t>
  </si>
  <si>
    <t xml:space="preserve">Section: Coke Oven #3&amp;4 </t>
  </si>
  <si>
    <t>AVP</t>
  </si>
  <si>
    <t xml:space="preserve"> Mr. Venkateswarlu Y</t>
  </si>
  <si>
    <t>Beanch Mark-</t>
  </si>
  <si>
    <t>Frequency -Half Yearly</t>
  </si>
  <si>
    <t xml:space="preserve">Current value: </t>
  </si>
  <si>
    <t>LCL</t>
  </si>
  <si>
    <t>Conti</t>
  </si>
  <si>
    <t>Mr. Venkateswarlu Y</t>
  </si>
  <si>
    <t>&lt;=</t>
  </si>
  <si>
    <t>Section: Coke Oven #4</t>
  </si>
  <si>
    <t>&gt;=</t>
  </si>
  <si>
    <t>Cont</t>
  </si>
  <si>
    <t>Data B/W UCL&amp;CL</t>
  </si>
  <si>
    <t>16.05.2024 to 31.05.2024</t>
  </si>
  <si>
    <t>Section: CDQ 1&amp;2</t>
  </si>
  <si>
    <t>Continiue</t>
  </si>
  <si>
    <t>Mr. Umashankar P</t>
  </si>
  <si>
    <t>RO Water utilization</t>
  </si>
  <si>
    <t xml:space="preserve">Sub-Section: </t>
  </si>
  <si>
    <t>Frequency -       Daily</t>
  </si>
  <si>
    <t>Sub-Section: CDQ PP</t>
  </si>
  <si>
    <t>01.04.2025</t>
  </si>
  <si>
    <t>conti…</t>
  </si>
  <si>
    <t>Change in Process</t>
  </si>
  <si>
    <t>Last 20 Days 11.06.2024 to 30.06.2024</t>
  </si>
  <si>
    <t>OPE</t>
  </si>
  <si>
    <t>Total of Last Month</t>
  </si>
  <si>
    <r>
      <rPr>
        <b/>
        <i/>
        <sz val="36"/>
        <color theme="1"/>
        <rFont val="Calibri"/>
        <family val="2"/>
        <scheme val="minor"/>
      </rPr>
      <t>Doc Ref.</t>
    </r>
    <r>
      <rPr>
        <i/>
        <sz val="36"/>
        <color theme="1"/>
        <rFont val="Calibri"/>
        <family val="2"/>
        <scheme val="minor"/>
      </rPr>
      <t xml:space="preserve"> : TQM/VJNR/2016-17/DM/FMT10/REVO1</t>
    </r>
  </si>
  <si>
    <t>Sl.No.</t>
  </si>
  <si>
    <t xml:space="preserve">                                                       Attendance Sheet Coke Oven # 3 Operation Section Board</t>
  </si>
  <si>
    <t>Board Owner</t>
  </si>
  <si>
    <t>PRANESH B</t>
  </si>
  <si>
    <t>Month</t>
  </si>
  <si>
    <t>Year</t>
  </si>
  <si>
    <t>FY 2024</t>
  </si>
  <si>
    <t>Meeting Time</t>
  </si>
  <si>
    <t>9:00AM</t>
  </si>
  <si>
    <t>Members</t>
  </si>
  <si>
    <t>Pranesh.B</t>
  </si>
  <si>
    <t>SUNDAY</t>
  </si>
  <si>
    <t>Manjunath G</t>
  </si>
  <si>
    <t>Pentayya.P</t>
  </si>
  <si>
    <t>Charanraj.J</t>
  </si>
  <si>
    <t>Santosh Kumar.K</t>
  </si>
  <si>
    <t>P N Reddy</t>
  </si>
  <si>
    <t>Reason for absence</t>
  </si>
  <si>
    <t>HOD sign</t>
  </si>
  <si>
    <t xml:space="preserve"> Code</t>
  </si>
  <si>
    <t>Status</t>
  </si>
  <si>
    <t>A</t>
  </si>
  <si>
    <t>Absent</t>
  </si>
  <si>
    <t>`</t>
  </si>
  <si>
    <t>P</t>
  </si>
  <si>
    <t>Present</t>
  </si>
  <si>
    <t>Off/PH</t>
  </si>
  <si>
    <t>Weekly off/
Public holiday</t>
  </si>
  <si>
    <t>Current value: Month</t>
  </si>
  <si>
    <t>Current value:  Month</t>
  </si>
  <si>
    <t>D</t>
  </si>
  <si>
    <t>Coal Crushing Index CO 3</t>
  </si>
  <si>
    <t>Coal Crushing Index CO 4</t>
  </si>
  <si>
    <t>Coke Production CO#3 Total/Month</t>
  </si>
  <si>
    <t>Tons/day</t>
  </si>
  <si>
    <t>Specific Heat Consumption CO#3</t>
  </si>
  <si>
    <t>Specific Heat Consumption CO#4</t>
  </si>
  <si>
    <t>Battery 1 De-Dusting Car emissions</t>
  </si>
  <si>
    <t>Battery 3 De-Dusting car emissions</t>
  </si>
  <si>
    <t>Battery 4 De-Dusting car emissions</t>
  </si>
  <si>
    <t>PLD Monitoring of Batt#1 at Coke oven #3</t>
  </si>
  <si>
    <t>PLD Monitoring of Batt#2 at Coke oven #3</t>
  </si>
  <si>
    <t>PLD Monitoring of Batt#3 at Coke oven #3</t>
  </si>
  <si>
    <t>PLD Monitoring of Batt#4 at Coke oven #3</t>
  </si>
  <si>
    <t>PLL Monitoring of Batt#1 at Coke oven #3</t>
  </si>
  <si>
    <t>PLL Monitoring of Batt#2 at Coke oven #3</t>
  </si>
  <si>
    <t>PLL Monitoring of Batt#3 at Coke oven #3</t>
  </si>
  <si>
    <t>PLL Monitoring of Batt#4 at Coke oven #3</t>
  </si>
  <si>
    <t>PLO Monitoring of Batt#1 at Coke oven #3</t>
  </si>
  <si>
    <t>PLO Monitoring of Batt#2 at Coke oven #3</t>
  </si>
  <si>
    <t>PLO Monitoring of Batt#3 at Coke oven #3</t>
  </si>
  <si>
    <t>PLO Monitoring of Batt#4 at Coke oven #3</t>
  </si>
  <si>
    <t>Battery#1 Temperatures CO#3</t>
  </si>
  <si>
    <t>Battery#2 Temperatures CO#3</t>
  </si>
  <si>
    <t>Battery#3 Temperatures CO#3</t>
  </si>
  <si>
    <t>Battery#4 Temperatures CO#3</t>
  </si>
  <si>
    <t>Battery#1 Temperatures Co-efficients (Ka)</t>
  </si>
  <si>
    <t>Battery#2 Temperatures Co-efficients (Ka)</t>
  </si>
  <si>
    <t>Battery#3 Temperatures Co-efficients (Ka)</t>
  </si>
  <si>
    <t>Battery#4 Temperatures Co-efficients (Ka)</t>
  </si>
  <si>
    <t>Battery#5 Temperatures Co-efficients CO#4</t>
  </si>
  <si>
    <t>Battery#6 Temperatures Co-efficients CO#4</t>
  </si>
  <si>
    <t>Battery#7 Temperatures Co-efficients CO#4</t>
  </si>
  <si>
    <t>Battery#8 Temperatures Co-efficients CO#4</t>
  </si>
  <si>
    <t>Weak coals in the coal blend CO 3</t>
  </si>
  <si>
    <t>Semi Hard Coking Coal Ratio CO 3</t>
  </si>
  <si>
    <t>Semi Hard Coking Coal Ratio CO 4</t>
  </si>
  <si>
    <t>Coking period Batt#1 CO 3</t>
  </si>
  <si>
    <t>Hrs</t>
  </si>
  <si>
    <t>Coking period Batt#2 CO 3</t>
  </si>
  <si>
    <t>Coking period Batt#3 CO 3</t>
  </si>
  <si>
    <t>Coking period Batt#4 CO 3</t>
  </si>
  <si>
    <t>Coking period Batt#5 CO 4</t>
  </si>
  <si>
    <t>Coking period Batt#6 CO 4</t>
  </si>
  <si>
    <t>Coking period Batt#7 CO 4</t>
  </si>
  <si>
    <t>Coking period Batt#8 CO 4</t>
  </si>
  <si>
    <t>Battery#5 Temperatures  CO#4</t>
  </si>
  <si>
    <t>Battery #6 Temperatures  CO#4</t>
  </si>
  <si>
    <t>Battery#7 Temperatures  CO#4</t>
  </si>
  <si>
    <t>Battery#8 Temperatures  CO#4</t>
  </si>
  <si>
    <t>Battery 5 De-Dusting Car emissions</t>
  </si>
  <si>
    <t>Battery 7 De-Dusting car emissions</t>
  </si>
  <si>
    <t>Battery 8 De-Dusting car emissions</t>
  </si>
  <si>
    <t>PLD Monitoring of Batt#5 at Coke oven #4</t>
  </si>
  <si>
    <t>PLD Monitoring of Batt#6 at Coke oven #4</t>
  </si>
  <si>
    <t>PLD Monitoring of Batt#7 at Coke oven #4</t>
  </si>
  <si>
    <t>PLD Monitoring of Batt#8 at Coke oven #4</t>
  </si>
  <si>
    <t>PLL Monitoring of Batt#5 at Coke oven #4</t>
  </si>
  <si>
    <t>PLL Monitoring of Batt#6 at Coke oven #4</t>
  </si>
  <si>
    <t>PLL Monitoring of Batt#7 at Coke oven #4</t>
  </si>
  <si>
    <t>PLL Monitoring of Batt#8 at Coke oven #4</t>
  </si>
  <si>
    <t>PLO Monitoring of Batt#5 at Coke oven #4</t>
  </si>
  <si>
    <t>PLO Monitoring of Batt#6 at Coke oven #4</t>
  </si>
  <si>
    <t>PLO Monitoring of Batt#7 at Coke oven #4</t>
  </si>
  <si>
    <t>PLO Monitoring of Batt#8 at Coke oven #4</t>
  </si>
  <si>
    <t>Furnace top temperature</t>
  </si>
  <si>
    <t>Ammonia concentretion in scrubbing liquid</t>
  </si>
  <si>
    <t>Sub-Section: BPP</t>
  </si>
  <si>
    <t>BPP</t>
  </si>
  <si>
    <t>Section: BPP CO 3</t>
  </si>
  <si>
    <t>Section: BPP CO 4</t>
  </si>
  <si>
    <t>Sub-Section: CO 3</t>
  </si>
  <si>
    <t>Coke CSR</t>
  </si>
  <si>
    <t>Coke Moisture</t>
  </si>
  <si>
    <t>Coke Ash</t>
  </si>
  <si>
    <t>Coke Sulfur</t>
  </si>
  <si>
    <t>Sub-Section: CO 4</t>
  </si>
  <si>
    <t>Sub-Section: Co 4</t>
  </si>
  <si>
    <t>Sp. Power Consumption</t>
  </si>
  <si>
    <t>Sp. Fuel Consumption</t>
  </si>
  <si>
    <t>Reduce Coke conversion Cost/Marginal Cost at CO 3</t>
  </si>
  <si>
    <t>Rs/Ton of BF Coke</t>
  </si>
  <si>
    <t>Reduce Coke conversion Cost /Marginal Cost at CO 4</t>
  </si>
  <si>
    <t>Optimum usage of weak coals in blend</t>
  </si>
  <si>
    <t>Process Stack emission monitoring</t>
  </si>
  <si>
    <t>Work Zone air Quality CO 3</t>
  </si>
  <si>
    <t>Work Zone air Quality CO 4</t>
  </si>
  <si>
    <t>Visible charging emission</t>
  </si>
  <si>
    <t xml:space="preserve"> SEED projects-4 Battery #2 Charging emission control system insalled at CO 3</t>
  </si>
  <si>
    <t>SEED projects-3 CV anaylizer implementation &amp; stabilization at CO 3</t>
  </si>
  <si>
    <t>SEED projects-3 CV anaylizer implementation &amp; stabilization at CO 4</t>
  </si>
  <si>
    <t xml:space="preserve"> SEED projects-4 Battery #6 Charging emission control system insalled at CO 4</t>
  </si>
  <si>
    <t>Quality Index CO 3</t>
  </si>
  <si>
    <t>Quality Index CO 4</t>
  </si>
  <si>
    <t>Weak coals percentage  in the coal blend CO 4</t>
  </si>
  <si>
    <t>150-180</t>
  </si>
  <si>
    <t>42 BAGS REPLACED</t>
  </si>
  <si>
    <t>72 BAGS REPLACED</t>
  </si>
  <si>
    <t>Coal Moisture CO 3</t>
  </si>
  <si>
    <t>Coal Moisture CO 4</t>
  </si>
  <si>
    <t>Scheduled Downtime CO 3</t>
  </si>
  <si>
    <t>Scheduled Downtime CO 4</t>
  </si>
  <si>
    <t>BFG Gas Consumption CO 3</t>
  </si>
  <si>
    <t>Nm3</t>
  </si>
  <si>
    <t>COG Gas Consumption CO 3</t>
  </si>
  <si>
    <t>BFG Gas Consumption CO 4</t>
  </si>
  <si>
    <t>COG Gas Consumption CO 4</t>
  </si>
  <si>
    <t>Sp gas consumption on Dry coal charge CO 3</t>
  </si>
  <si>
    <t>G cal/TDCC</t>
  </si>
  <si>
    <t>Sp gas consumption on Dry coal charge CO 4</t>
  </si>
  <si>
    <t>OPE of CDQ Power plant</t>
  </si>
  <si>
    <t>Mr.Bheemasena B</t>
  </si>
  <si>
    <t>CDQ Power plant OPE</t>
  </si>
  <si>
    <t>Mr.Yashwant GP</t>
  </si>
  <si>
    <t>Section: Coke Oven #3&amp;4</t>
  </si>
  <si>
    <t>Section: CDQ 3&amp;4</t>
  </si>
  <si>
    <t xml:space="preserve">Batt#1 Dedusting car combustion chamber temperature  CO#3 </t>
  </si>
  <si>
    <t>Charging Co-efficients Battery #1</t>
  </si>
  <si>
    <t>Charging Co-efficients Battery #2</t>
  </si>
  <si>
    <t>Charging Co-efficients Battery #3</t>
  </si>
  <si>
    <t>Charging Co-efficients Battery #4</t>
  </si>
  <si>
    <t>Charging Co-efficients Battery #5</t>
  </si>
  <si>
    <t>Charging Co-efficients Battery #6</t>
  </si>
  <si>
    <t>Charging Co-efficients Battery #7</t>
  </si>
  <si>
    <t>Charging Co-efficients Battery #8</t>
  </si>
  <si>
    <t>GDS Availability for Operation CO 3</t>
  </si>
  <si>
    <t>Calc</t>
  </si>
  <si>
    <t>GDS stoppage hours</t>
  </si>
  <si>
    <t>Hours</t>
  </si>
  <si>
    <t>AB</t>
  </si>
  <si>
    <t>CD</t>
  </si>
  <si>
    <t>Total</t>
  </si>
  <si>
    <t xml:space="preserve">Batt#2 Dedusting car combustion chamber temperature  CO#3 </t>
  </si>
  <si>
    <t xml:space="preserve">Batt#3 Dedusting car combustion chamber temperature  CO#3 </t>
  </si>
  <si>
    <t xml:space="preserve">Batt#4 Dedusting car combustion chamber temperature  CO#3 </t>
  </si>
  <si>
    <t xml:space="preserve">Batt#5 Dedusting car combustion chamber temperature  CO#4 </t>
  </si>
  <si>
    <t>Batt#6 Dedusting car combustion chamber temperature  CO#4</t>
  </si>
  <si>
    <t xml:space="preserve">Batt#7 Dedusting car combustion chamber temperature  CO#4 </t>
  </si>
  <si>
    <t>Batt#8 Dedusting car combustion chamber temperature  CO#4</t>
  </si>
  <si>
    <t>Batt#1 No. of offtakes sealed per day after charging  CO#3</t>
  </si>
  <si>
    <t>Batt#2 No. of offtakes sealed per day after charging  CO#3</t>
  </si>
  <si>
    <t>Batt#3 No. of offtakes sealed per day after charging  CO#3</t>
  </si>
  <si>
    <t>Batt#4 No. of offtakes sealed per day after charging  CO#3</t>
  </si>
  <si>
    <t>Batt#5 No. of offtakes sealed per day after charging  CO#4</t>
  </si>
  <si>
    <t>Batt#6 No. of offtakes sealed per day after charging  CO#4</t>
  </si>
  <si>
    <t>Batt#7 No. of offtakes sealed per day after charging  CO#4</t>
  </si>
  <si>
    <t>Batt#8 No. of offtakes sealed per day after charging  CO#4</t>
  </si>
  <si>
    <t>Batt#1 No. of Doors changed per month  CO#3</t>
  </si>
  <si>
    <t>Batt#2 No. of Doors changed per month  CO#3</t>
  </si>
  <si>
    <t>Batt#3 No. of Doors changed per month  CO#3</t>
  </si>
  <si>
    <t>Batt#4 No. of Doors changed per month  CO#3</t>
  </si>
  <si>
    <t>Batt#5 No. of Doors changed per month  CO#4</t>
  </si>
  <si>
    <t>Batt#6 No. of Doors changed per month  CO#4</t>
  </si>
  <si>
    <t>Batt#7 No. of Doors changed per month  CO#4</t>
  </si>
  <si>
    <t>Batt#8 No. of Doors changed per month  CO#4</t>
  </si>
  <si>
    <t>Batt#1 No. of lids sealed per day after charging  CO#3</t>
  </si>
  <si>
    <t>Batt#2 No. of lids sealed per day after charging  CO#3</t>
  </si>
  <si>
    <t>Batt#3 No. of lids sealed per day after charging  CO#3</t>
  </si>
  <si>
    <t>Batt#4 No. of lids sealed per day after charging  CO#3</t>
  </si>
  <si>
    <t>Batt#5 No. of lids sealed per day after charging  CO#4</t>
  </si>
  <si>
    <t>Batt#6 No. of lids sealed per day after charging  CO#4</t>
  </si>
  <si>
    <t>Batt#7 No. of lids sealed per day after charging  CO#4</t>
  </si>
  <si>
    <t>Batt#8 No. of lids sealed per day after charging  CO#4</t>
  </si>
  <si>
    <t>GDS Availability for Operation CO 4</t>
  </si>
  <si>
    <t xml:space="preserve"> </t>
  </si>
  <si>
    <t>Sp. Power</t>
  </si>
  <si>
    <t>Sp. Fuel</t>
  </si>
  <si>
    <t>Utility</t>
  </si>
  <si>
    <t>Water Cons.</t>
  </si>
  <si>
    <t>S</t>
  </si>
  <si>
    <t>Ash</t>
  </si>
  <si>
    <t>Moisture</t>
  </si>
  <si>
    <t>CSR</t>
  </si>
  <si>
    <t>Q.I</t>
  </si>
  <si>
    <t>CDQ 1&amp;2</t>
  </si>
  <si>
    <t>CDQ 3&amp;4</t>
  </si>
  <si>
    <t>Production</t>
  </si>
  <si>
    <t>CO#3</t>
  </si>
  <si>
    <t>CO#4</t>
  </si>
  <si>
    <t>CDQ power</t>
  </si>
  <si>
    <t>Daywise Prod. compliance as per BP CO 3</t>
  </si>
  <si>
    <t>Production as per BP</t>
  </si>
  <si>
    <t>Production Actual</t>
  </si>
  <si>
    <t>Equipment Availability Electrical CO 3</t>
  </si>
  <si>
    <t>Equipment Availability Mechinical CO 4</t>
  </si>
  <si>
    <t>pppppppppp</t>
  </si>
  <si>
    <t>ppppppppppppppppppppppppppppppp</t>
  </si>
  <si>
    <t>jul-sep</t>
  </si>
  <si>
    <t>Daywise Prod. compliance as per BP CO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</si>
</sst>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"/>
    <numFmt numFmtId="165" formatCode="0.000"/>
    <numFmt numFmtId="166" formatCode="[$-409]mmm/yy;@"/>
    <numFmt numFmtId="167" formatCode="mmm/yyyy"/>
    <numFmt numFmtId="168" formatCode="0.0000"/>
    <numFmt numFmtId="169" formatCode="h:mm;@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0"/>
      <color theme="4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name val="Arial"/>
      <family val="2"/>
    </font>
    <font>
      <b/>
      <sz val="12"/>
      <color theme="4" tint="-0.499984740745262"/>
      <name val="Calibri"/>
      <family val="2"/>
      <scheme val="minor"/>
    </font>
    <font>
      <i/>
      <sz val="36"/>
      <color theme="1"/>
      <name val="Calibri"/>
      <family val="2"/>
      <scheme val="minor"/>
    </font>
    <font>
      <b/>
      <i/>
      <sz val="36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72"/>
      <name val="Times New Roman"/>
      <family val="1"/>
    </font>
    <font>
      <sz val="36"/>
      <color theme="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  <font>
      <sz val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5" tint="0.399914548173467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57">
    <border>
      <left/>
      <right/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indexed="64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 style="thin">
        <color auto="1"/>
      </top>
      <bottom/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8" fillId="0" borderId="0"/>
  </cellStyleXfs>
  <cellXfs count="352">
    <xf numFmtId="0" fontId="0" fillId="0" borderId="0" xfId="0"/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/>
    <xf numFmtId="0" fontId="2" fillId="2" borderId="2" xfId="0" applyFont="1" applyFill="1" applyBorder="1"/>
    <xf numFmtId="17" fontId="2" fillId="3" borderId="3" xfId="0" applyNumberFormat="1" applyFont="1" applyFill="1" applyBorder="1"/>
    <xf numFmtId="17" fontId="2" fillId="3" borderId="1" xfId="0" applyNumberFormat="1" applyFont="1" applyFill="1" applyBorder="1"/>
    <xf numFmtId="17" fontId="2" fillId="2" borderId="3" xfId="0" applyNumberFormat="1" applyFont="1" applyFill="1" applyBorder="1"/>
    <xf numFmtId="17" fontId="2" fillId="2" borderId="1" xfId="0" applyNumberFormat="1" applyFont="1" applyFill="1" applyBorder="1"/>
    <xf numFmtId="17" fontId="2" fillId="4" borderId="1" xfId="0" applyNumberFormat="1" applyFont="1" applyFill="1" applyBorder="1"/>
    <xf numFmtId="0" fontId="3" fillId="0" borderId="1" xfId="0" applyFont="1" applyBorder="1"/>
    <xf numFmtId="0" fontId="2" fillId="0" borderId="1" xfId="0" applyFont="1" applyBorder="1" applyAlignment="1">
      <alignment vertical="center" wrapText="1"/>
    </xf>
    <xf numFmtId="0" fontId="3" fillId="0" borderId="2" xfId="0" applyFont="1" applyBorder="1"/>
    <xf numFmtId="0" fontId="3" fillId="0" borderId="4" xfId="0" applyFont="1" applyBorder="1"/>
    <xf numFmtId="2" fontId="3" fillId="0" borderId="3" xfId="0" applyNumberFormat="1" applyFont="1" applyBorder="1"/>
    <xf numFmtId="2" fontId="3" fillId="0" borderId="1" xfId="0" applyNumberFormat="1" applyFont="1" applyBorder="1"/>
    <xf numFmtId="2" fontId="3" fillId="0" borderId="4" xfId="0" applyNumberFormat="1" applyFont="1" applyBorder="1"/>
    <xf numFmtId="164" fontId="3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vertical="center"/>
    </xf>
    <xf numFmtId="1" fontId="3" fillId="0" borderId="1" xfId="0" applyNumberFormat="1" applyFont="1" applyBorder="1"/>
    <xf numFmtId="1" fontId="3" fillId="0" borderId="4" xfId="0" applyNumberFormat="1" applyFont="1" applyBorder="1"/>
    <xf numFmtId="2" fontId="0" fillId="0" borderId="0" xfId="0" applyNumberFormat="1"/>
    <xf numFmtId="0" fontId="3" fillId="0" borderId="1" xfId="0" applyFont="1" applyBorder="1" applyAlignment="1">
      <alignment wrapText="1"/>
    </xf>
    <xf numFmtId="0" fontId="3" fillId="0" borderId="3" xfId="0" applyFont="1" applyBorder="1"/>
    <xf numFmtId="1" fontId="3" fillId="0" borderId="3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vertical="center"/>
    </xf>
    <xf numFmtId="0" fontId="3" fillId="0" borderId="5" xfId="0" applyFont="1" applyBorder="1"/>
    <xf numFmtId="0" fontId="3" fillId="0" borderId="1" xfId="0" applyFont="1" applyBorder="1" applyAlignment="1">
      <alignment horizontal="center"/>
    </xf>
    <xf numFmtId="1" fontId="3" fillId="0" borderId="3" xfId="0" applyNumberFormat="1" applyFont="1" applyBorder="1"/>
    <xf numFmtId="1" fontId="3" fillId="0" borderId="1" xfId="0" applyNumberFormat="1" applyFont="1" applyBorder="1" applyAlignment="1">
      <alignment horizontal="center"/>
    </xf>
    <xf numFmtId="0" fontId="5" fillId="0" borderId="1" xfId="0" applyFont="1" applyBorder="1"/>
    <xf numFmtId="1" fontId="0" fillId="0" borderId="0" xfId="0" applyNumberFormat="1"/>
    <xf numFmtId="0" fontId="6" fillId="0" borderId="0" xfId="0" applyFont="1"/>
    <xf numFmtId="0" fontId="3" fillId="0" borderId="1" xfId="0" applyFont="1" applyBorder="1" applyAlignment="1">
      <alignment vertical="center"/>
    </xf>
    <xf numFmtId="165" fontId="3" fillId="0" borderId="4" xfId="0" applyNumberFormat="1" applyFont="1" applyBorder="1"/>
    <xf numFmtId="165" fontId="3" fillId="0" borderId="3" xfId="0" applyNumberFormat="1" applyFont="1" applyBorder="1"/>
    <xf numFmtId="165" fontId="3" fillId="0" borderId="1" xfId="0" applyNumberFormat="1" applyFont="1" applyBorder="1"/>
    <xf numFmtId="0" fontId="0" fillId="0" borderId="6" xfId="0" applyBorder="1"/>
    <xf numFmtId="1" fontId="0" fillId="0" borderId="6" xfId="0" applyNumberFormat="1" applyBorder="1"/>
    <xf numFmtId="0" fontId="2" fillId="5" borderId="1" xfId="0" applyFont="1" applyFill="1" applyBorder="1" applyAlignment="1">
      <alignment vertical="center" wrapText="1"/>
    </xf>
    <xf numFmtId="164" fontId="3" fillId="0" borderId="4" xfId="0" applyNumberFormat="1" applyFont="1" applyBorder="1"/>
    <xf numFmtId="164" fontId="3" fillId="0" borderId="3" xfId="0" applyNumberFormat="1" applyFont="1" applyBorder="1"/>
    <xf numFmtId="164" fontId="3" fillId="0" borderId="1" xfId="0" applyNumberFormat="1" applyFont="1" applyBorder="1"/>
    <xf numFmtId="0" fontId="0" fillId="0" borderId="6" xfId="0" applyBorder="1" applyAlignment="1">
      <alignment horizontal="center" vertical="center" wrapText="1"/>
    </xf>
    <xf numFmtId="0" fontId="0" fillId="0" borderId="6" xfId="0" applyBorder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/>
    <xf numFmtId="0" fontId="0" fillId="0" borderId="0" xfId="0" applyAlignment="1">
      <alignment horizontal="left" vertical="center" wrapText="1"/>
    </xf>
    <xf numFmtId="1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wrapText="1"/>
    </xf>
    <xf numFmtId="1" fontId="0" fillId="0" borderId="0" xfId="0" applyNumberFormat="1" applyAlignment="1">
      <alignment horizontal="left" wrapText="1"/>
    </xf>
    <xf numFmtId="0" fontId="1" fillId="0" borderId="6" xfId="0" applyFont="1" applyBorder="1"/>
    <xf numFmtId="0" fontId="3" fillId="0" borderId="9" xfId="1" applyFont="1" applyBorder="1"/>
    <xf numFmtId="0" fontId="8" fillId="2" borderId="0" xfId="1" applyFont="1" applyFill="1"/>
    <xf numFmtId="0" fontId="8" fillId="0" borderId="0" xfId="1" applyFont="1"/>
    <xf numFmtId="0" fontId="3" fillId="0" borderId="0" xfId="1" applyFont="1"/>
    <xf numFmtId="166" fontId="8" fillId="0" borderId="0" xfId="1" applyNumberFormat="1" applyFont="1"/>
    <xf numFmtId="0" fontId="3" fillId="0" borderId="11" xfId="0" applyFont="1" applyBorder="1"/>
    <xf numFmtId="0" fontId="8" fillId="0" borderId="0" xfId="0" applyFont="1"/>
    <xf numFmtId="17" fontId="8" fillId="0" borderId="0" xfId="0" applyNumberFormat="1" applyFont="1"/>
    <xf numFmtId="0" fontId="10" fillId="0" borderId="12" xfId="0" applyFont="1" applyBorder="1" applyAlignment="1">
      <alignment vertical="center"/>
    </xf>
    <xf numFmtId="166" fontId="10" fillId="0" borderId="14" xfId="0" applyNumberFormat="1" applyFont="1" applyBorder="1" applyAlignment="1">
      <alignment vertical="center"/>
    </xf>
    <xf numFmtId="0" fontId="11" fillId="0" borderId="14" xfId="0" applyFont="1" applyBorder="1"/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10" fillId="0" borderId="16" xfId="0" applyFont="1" applyBorder="1" applyAlignment="1">
      <alignment horizontal="right" vertical="center"/>
    </xf>
    <xf numFmtId="0" fontId="10" fillId="0" borderId="17" xfId="0" applyFont="1" applyBorder="1" applyAlignment="1">
      <alignment vertical="center"/>
    </xf>
    <xf numFmtId="0" fontId="12" fillId="0" borderId="18" xfId="0" applyFont="1" applyBorder="1" applyAlignment="1">
      <alignment vertical="center"/>
    </xf>
    <xf numFmtId="0" fontId="8" fillId="2" borderId="0" xfId="0" applyFont="1" applyFill="1"/>
    <xf numFmtId="164" fontId="8" fillId="0" borderId="0" xfId="0" applyNumberFormat="1" applyFont="1"/>
    <xf numFmtId="2" fontId="8" fillId="0" borderId="0" xfId="0" applyNumberFormat="1" applyFont="1"/>
    <xf numFmtId="1" fontId="8" fillId="0" borderId="0" xfId="0" applyNumberFormat="1" applyFont="1"/>
    <xf numFmtId="0" fontId="10" fillId="0" borderId="15" xfId="0" applyFont="1" applyBorder="1" applyAlignment="1">
      <alignment horizontal="left" vertical="center"/>
    </xf>
    <xf numFmtId="0" fontId="10" fillId="0" borderId="12" xfId="0" applyFont="1" applyBorder="1" applyAlignment="1">
      <alignment horizontal="left" vertical="center"/>
    </xf>
    <xf numFmtId="0" fontId="10" fillId="0" borderId="14" xfId="0" applyFont="1" applyBorder="1" applyAlignment="1">
      <alignment vertical="center"/>
    </xf>
    <xf numFmtId="0" fontId="13" fillId="0" borderId="0" xfId="0" applyFont="1"/>
    <xf numFmtId="166" fontId="10" fillId="0" borderId="19" xfId="0" applyNumberFormat="1" applyFont="1" applyBorder="1" applyAlignment="1">
      <alignment horizontal="left" vertical="center"/>
    </xf>
    <xf numFmtId="166" fontId="10" fillId="0" borderId="14" xfId="0" applyNumberFormat="1" applyFont="1" applyBorder="1" applyAlignment="1">
      <alignment horizontal="left" vertical="center"/>
    </xf>
    <xf numFmtId="166" fontId="10" fillId="0" borderId="20" xfId="0" applyNumberFormat="1" applyFont="1" applyBorder="1" applyAlignment="1">
      <alignment horizontal="left" vertical="center"/>
    </xf>
    <xf numFmtId="2" fontId="10" fillId="0" borderId="14" xfId="0" applyNumberFormat="1" applyFont="1" applyBorder="1" applyAlignment="1">
      <alignment vertical="center"/>
    </xf>
    <xf numFmtId="0" fontId="11" fillId="0" borderId="12" xfId="0" applyFont="1" applyBorder="1"/>
    <xf numFmtId="0" fontId="10" fillId="0" borderId="20" xfId="0" applyFont="1" applyBorder="1" applyAlignment="1">
      <alignment vertical="center"/>
    </xf>
    <xf numFmtId="0" fontId="12" fillId="0" borderId="25" xfId="0" applyFont="1" applyBorder="1" applyAlignment="1">
      <alignment vertical="center"/>
    </xf>
    <xf numFmtId="0" fontId="3" fillId="0" borderId="26" xfId="0" applyFont="1" applyBorder="1"/>
    <xf numFmtId="164" fontId="3" fillId="0" borderId="0" xfId="0" applyNumberFormat="1" applyFont="1"/>
    <xf numFmtId="0" fontId="14" fillId="0" borderId="0" xfId="0" applyFont="1"/>
    <xf numFmtId="0" fontId="8" fillId="0" borderId="27" xfId="0" applyFont="1" applyBorder="1" applyAlignment="1">
      <alignment horizontal="center" vertical="center"/>
    </xf>
    <xf numFmtId="0" fontId="3" fillId="0" borderId="28" xfId="0" applyFont="1" applyBorder="1"/>
    <xf numFmtId="0" fontId="3" fillId="0" borderId="29" xfId="0" applyFont="1" applyBorder="1"/>
    <xf numFmtId="0" fontId="13" fillId="0" borderId="0" xfId="0" applyFont="1" applyAlignment="1">
      <alignment horizontal="justify" vertical="center" wrapText="1"/>
    </xf>
    <xf numFmtId="15" fontId="13" fillId="0" borderId="0" xfId="0" applyNumberFormat="1" applyFont="1" applyAlignment="1">
      <alignment horizontal="center" vertical="center" textRotation="90" wrapText="1"/>
    </xf>
    <xf numFmtId="0" fontId="3" fillId="0" borderId="0" xfId="0" applyFont="1" applyAlignment="1">
      <alignment horizontal="justify" vertical="center" wrapText="1"/>
    </xf>
    <xf numFmtId="1" fontId="15" fillId="0" borderId="0" xfId="0" applyNumberFormat="1" applyFont="1"/>
    <xf numFmtId="2" fontId="16" fillId="0" borderId="0" xfId="0" applyNumberFormat="1" applyFont="1"/>
    <xf numFmtId="2" fontId="8" fillId="0" borderId="6" xfId="0" applyNumberFormat="1" applyFont="1" applyBorder="1"/>
    <xf numFmtId="1" fontId="13" fillId="0" borderId="0" xfId="0" applyNumberFormat="1" applyFont="1"/>
    <xf numFmtId="0" fontId="8" fillId="6" borderId="6" xfId="0" applyFont="1" applyFill="1" applyBorder="1" applyAlignment="1">
      <alignment wrapText="1"/>
    </xf>
    <xf numFmtId="0" fontId="15" fillId="0" borderId="0" xfId="0" applyFont="1"/>
    <xf numFmtId="0" fontId="17" fillId="6" borderId="6" xfId="0" applyFont="1" applyFill="1" applyBorder="1"/>
    <xf numFmtId="2" fontId="13" fillId="0" borderId="0" xfId="0" applyNumberFormat="1" applyFont="1"/>
    <xf numFmtId="2" fontId="13" fillId="0" borderId="6" xfId="0" applyNumberFormat="1" applyFont="1" applyBorder="1"/>
    <xf numFmtId="2" fontId="3" fillId="0" borderId="0" xfId="0" applyNumberFormat="1" applyFont="1"/>
    <xf numFmtId="1" fontId="3" fillId="0" borderId="0" xfId="0" applyNumberFormat="1" applyFont="1"/>
    <xf numFmtId="1" fontId="18" fillId="7" borderId="6" xfId="2" applyNumberFormat="1" applyFill="1" applyBorder="1" applyAlignment="1">
      <alignment horizontal="center"/>
    </xf>
    <xf numFmtId="1" fontId="3" fillId="7" borderId="0" xfId="0" applyNumberFormat="1" applyFont="1" applyFill="1"/>
    <xf numFmtId="0" fontId="3" fillId="7" borderId="0" xfId="0" applyFont="1" applyFill="1"/>
    <xf numFmtId="15" fontId="8" fillId="0" borderId="0" xfId="1" applyNumberFormat="1" applyFont="1"/>
    <xf numFmtId="2" fontId="10" fillId="0" borderId="20" xfId="0" applyNumberFormat="1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10" fillId="0" borderId="23" xfId="0" applyFont="1" applyBorder="1" applyAlignment="1">
      <alignment vertical="center"/>
    </xf>
    <xf numFmtId="0" fontId="12" fillId="0" borderId="34" xfId="0" applyFont="1" applyBorder="1" applyAlignment="1">
      <alignment vertical="center"/>
    </xf>
    <xf numFmtId="2" fontId="10" fillId="0" borderId="23" xfId="0" applyNumberFormat="1" applyFont="1" applyBorder="1" applyAlignment="1">
      <alignment vertical="center"/>
    </xf>
    <xf numFmtId="2" fontId="10" fillId="0" borderId="24" xfId="0" applyNumberFormat="1" applyFont="1" applyBorder="1" applyAlignment="1">
      <alignment vertical="center"/>
    </xf>
    <xf numFmtId="1" fontId="13" fillId="2" borderId="0" xfId="0" applyNumberFormat="1" applyFont="1" applyFill="1"/>
    <xf numFmtId="0" fontId="8" fillId="6" borderId="0" xfId="0" applyFont="1" applyFill="1" applyAlignment="1">
      <alignment wrapText="1"/>
    </xf>
    <xf numFmtId="168" fontId="5" fillId="0" borderId="0" xfId="0" applyNumberFormat="1" applyFont="1" applyAlignment="1">
      <alignment vertical="center"/>
    </xf>
    <xf numFmtId="1" fontId="8" fillId="0" borderId="6" xfId="0" applyNumberFormat="1" applyFont="1" applyBorder="1"/>
    <xf numFmtId="165" fontId="13" fillId="0" borderId="0" xfId="0" applyNumberFormat="1" applyFont="1"/>
    <xf numFmtId="165" fontId="8" fillId="0" borderId="0" xfId="0" applyNumberFormat="1" applyFont="1"/>
    <xf numFmtId="165" fontId="16" fillId="0" borderId="0" xfId="0" applyNumberFormat="1" applyFont="1"/>
    <xf numFmtId="165" fontId="8" fillId="0" borderId="6" xfId="0" applyNumberFormat="1" applyFont="1" applyBorder="1"/>
    <xf numFmtId="164" fontId="13" fillId="0" borderId="0" xfId="0" applyNumberFormat="1" applyFont="1"/>
    <xf numFmtId="2" fontId="15" fillId="0" borderId="0" xfId="0" applyNumberFormat="1" applyFont="1"/>
    <xf numFmtId="0" fontId="17" fillId="6" borderId="0" xfId="0" applyFont="1" applyFill="1"/>
    <xf numFmtId="0" fontId="17" fillId="0" borderId="0" xfId="0" applyFont="1" applyAlignment="1">
      <alignment vertical="center" wrapText="1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2" fillId="0" borderId="0" xfId="0" applyFont="1"/>
    <xf numFmtId="0" fontId="23" fillId="9" borderId="24" xfId="0" applyFont="1" applyFill="1" applyBorder="1" applyAlignment="1">
      <alignment horizontal="left" vertical="center"/>
    </xf>
    <xf numFmtId="0" fontId="22" fillId="0" borderId="30" xfId="0" applyFont="1" applyBorder="1"/>
    <xf numFmtId="0" fontId="23" fillId="9" borderId="17" xfId="0" applyFont="1" applyFill="1" applyBorder="1" applyAlignment="1">
      <alignment horizontal="left" vertical="center"/>
    </xf>
    <xf numFmtId="0" fontId="22" fillId="0" borderId="43" xfId="0" applyFont="1" applyBorder="1" applyAlignment="1">
      <alignment vertical="center"/>
    </xf>
    <xf numFmtId="0" fontId="23" fillId="0" borderId="44" xfId="0" applyFont="1" applyBorder="1" applyAlignment="1">
      <alignment horizontal="left" vertical="center"/>
    </xf>
    <xf numFmtId="0" fontId="23" fillId="10" borderId="45" xfId="0" applyFont="1" applyFill="1" applyBorder="1" applyAlignment="1">
      <alignment horizontal="center" vertical="center"/>
    </xf>
    <xf numFmtId="0" fontId="23" fillId="10" borderId="46" xfId="0" applyFont="1" applyFill="1" applyBorder="1" applyAlignment="1">
      <alignment horizontal="center" vertical="center"/>
    </xf>
    <xf numFmtId="0" fontId="23" fillId="10" borderId="47" xfId="0" applyFont="1" applyFill="1" applyBorder="1" applyAlignment="1">
      <alignment horizontal="center" vertical="center"/>
    </xf>
    <xf numFmtId="0" fontId="23" fillId="0" borderId="48" xfId="0" applyFont="1" applyBorder="1" applyAlignment="1">
      <alignment horizontal="center" vertical="center"/>
    </xf>
    <xf numFmtId="0" fontId="25" fillId="0" borderId="49" xfId="0" applyFont="1" applyBorder="1" applyAlignment="1">
      <alignment horizontal="left" vertical="center" wrapText="1"/>
    </xf>
    <xf numFmtId="0" fontId="26" fillId="0" borderId="50" xfId="0" applyFont="1" applyBorder="1"/>
    <xf numFmtId="0" fontId="27" fillId="0" borderId="0" xfId="0" applyFont="1"/>
    <xf numFmtId="0" fontId="23" fillId="0" borderId="30" xfId="0" applyFont="1" applyBorder="1" applyAlignment="1">
      <alignment horizontal="center" vertical="center"/>
    </xf>
    <xf numFmtId="0" fontId="25" fillId="0" borderId="39" xfId="0" applyFont="1" applyBorder="1" applyAlignment="1">
      <alignment horizontal="left" vertical="center" wrapText="1"/>
    </xf>
    <xf numFmtId="0" fontId="26" fillId="0" borderId="6" xfId="0" applyFont="1" applyBorder="1"/>
    <xf numFmtId="0" fontId="27" fillId="0" borderId="6" xfId="0" applyFont="1" applyBorder="1"/>
    <xf numFmtId="0" fontId="25" fillId="0" borderId="6" xfId="0" applyFont="1" applyBorder="1" applyAlignment="1">
      <alignment horizontal="left" vertical="center" wrapText="1"/>
    </xf>
    <xf numFmtId="0" fontId="22" fillId="0" borderId="6" xfId="0" applyFont="1" applyBorder="1"/>
    <xf numFmtId="0" fontId="0" fillId="0" borderId="38" xfId="0" applyBorder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11" xfId="0" applyBorder="1"/>
    <xf numFmtId="0" fontId="23" fillId="0" borderId="20" xfId="0" applyFont="1" applyBorder="1" applyAlignment="1">
      <alignment horizontal="left" vertical="center"/>
    </xf>
    <xf numFmtId="0" fontId="28" fillId="0" borderId="16" xfId="0" applyFont="1" applyBorder="1"/>
    <xf numFmtId="0" fontId="0" fillId="0" borderId="15" xfId="0" applyBorder="1"/>
    <xf numFmtId="0" fontId="0" fillId="0" borderId="16" xfId="0" applyBorder="1"/>
    <xf numFmtId="0" fontId="28" fillId="0" borderId="17" xfId="0" applyFont="1" applyBorder="1"/>
    <xf numFmtId="0" fontId="28" fillId="0" borderId="0" xfId="0" applyFont="1"/>
    <xf numFmtId="0" fontId="28" fillId="0" borderId="11" xfId="0" applyFont="1" applyBorder="1"/>
    <xf numFmtId="0" fontId="28" fillId="0" borderId="20" xfId="0" applyFont="1" applyBorder="1" applyAlignment="1">
      <alignment horizontal="left"/>
    </xf>
    <xf numFmtId="0" fontId="28" fillId="0" borderId="52" xfId="0" applyFont="1" applyBorder="1"/>
    <xf numFmtId="0" fontId="28" fillId="0" borderId="23" xfId="0" applyFont="1" applyBorder="1"/>
    <xf numFmtId="0" fontId="28" fillId="0" borderId="24" xfId="0" applyFont="1" applyBorder="1"/>
    <xf numFmtId="0" fontId="0" fillId="0" borderId="40" xfId="0" applyBorder="1"/>
    <xf numFmtId="0" fontId="28" fillId="0" borderId="53" xfId="0" applyFont="1" applyBorder="1" applyAlignment="1">
      <alignment horizontal="left"/>
    </xf>
    <xf numFmtId="0" fontId="28" fillId="0" borderId="41" xfId="0" applyFont="1" applyBorder="1"/>
    <xf numFmtId="0" fontId="28" fillId="0" borderId="29" xfId="0" applyFont="1" applyBorder="1"/>
    <xf numFmtId="0" fontId="28" fillId="0" borderId="0" xfId="0" applyFont="1" applyAlignment="1">
      <alignment horizontal="center"/>
    </xf>
    <xf numFmtId="1" fontId="10" fillId="0" borderId="14" xfId="0" applyNumberFormat="1" applyFont="1" applyBorder="1" applyAlignment="1">
      <alignment vertical="center"/>
    </xf>
    <xf numFmtId="1" fontId="10" fillId="0" borderId="16" xfId="0" applyNumberFormat="1" applyFont="1" applyBorder="1" applyAlignment="1">
      <alignment vertical="center"/>
    </xf>
    <xf numFmtId="2" fontId="10" fillId="0" borderId="16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horizontal="center"/>
    </xf>
    <xf numFmtId="2" fontId="13" fillId="2" borderId="0" xfId="0" applyNumberFormat="1" applyFont="1" applyFill="1"/>
    <xf numFmtId="166" fontId="10" fillId="2" borderId="14" xfId="0" applyNumberFormat="1" applyFont="1" applyFill="1" applyBorder="1" applyAlignment="1">
      <alignment vertical="center"/>
    </xf>
    <xf numFmtId="0" fontId="16" fillId="0" borderId="0" xfId="0" applyFont="1"/>
    <xf numFmtId="1" fontId="16" fillId="0" borderId="0" xfId="0" applyNumberFormat="1" applyFont="1" applyAlignment="1">
      <alignment vertical="center"/>
    </xf>
    <xf numFmtId="0" fontId="0" fillId="0" borderId="10" xfId="0" applyBorder="1" applyAlignment="1">
      <alignment horizontal="center" vertical="center" wrapText="1"/>
    </xf>
    <xf numFmtId="17" fontId="2" fillId="2" borderId="1" xfId="0" applyNumberFormat="1" applyFont="1" applyFill="1" applyBorder="1" applyAlignment="1">
      <alignment horizontal="center"/>
    </xf>
    <xf numFmtId="17" fontId="2" fillId="4" borderId="1" xfId="0" applyNumberFormat="1" applyFont="1" applyFill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164" fontId="3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2" fillId="0" borderId="1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65" fontId="3" fillId="0" borderId="3" xfId="0" applyNumberFormat="1" applyFont="1" applyBorder="1" applyAlignment="1">
      <alignment horizontal="center"/>
    </xf>
    <xf numFmtId="0" fontId="5" fillId="0" borderId="3" xfId="0" applyFont="1" applyBorder="1"/>
    <xf numFmtId="164" fontId="3" fillId="0" borderId="1" xfId="0" applyNumberFormat="1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2" fillId="1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wrapText="1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4" xfId="0" applyFont="1" applyFill="1" applyBorder="1"/>
    <xf numFmtId="0" fontId="3" fillId="3" borderId="3" xfId="0" applyFont="1" applyFill="1" applyBorder="1"/>
    <xf numFmtId="0" fontId="3" fillId="3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11" borderId="1" xfId="0" applyFont="1" applyFill="1" applyBorder="1" applyAlignment="1">
      <alignment vertical="center" wrapText="1"/>
    </xf>
    <xf numFmtId="0" fontId="3" fillId="11" borderId="1" xfId="0" applyFont="1" applyFill="1" applyBorder="1"/>
    <xf numFmtId="0" fontId="3" fillId="11" borderId="2" xfId="0" applyFont="1" applyFill="1" applyBorder="1"/>
    <xf numFmtId="0" fontId="3" fillId="11" borderId="4" xfId="0" applyFont="1" applyFill="1" applyBorder="1"/>
    <xf numFmtId="0" fontId="3" fillId="11" borderId="1" xfId="0" applyFont="1" applyFill="1" applyBorder="1" applyAlignment="1">
      <alignment horizontal="center"/>
    </xf>
    <xf numFmtId="2" fontId="3" fillId="11" borderId="3" xfId="0" applyNumberFormat="1" applyFont="1" applyFill="1" applyBorder="1"/>
    <xf numFmtId="2" fontId="3" fillId="11" borderId="1" xfId="0" applyNumberFormat="1" applyFont="1" applyFill="1" applyBorder="1"/>
    <xf numFmtId="2" fontId="3" fillId="11" borderId="1" xfId="0" applyNumberFormat="1" applyFont="1" applyFill="1" applyBorder="1" applyAlignment="1">
      <alignment horizontal="center"/>
    </xf>
    <xf numFmtId="0" fontId="3" fillId="11" borderId="1" xfId="0" applyFont="1" applyFill="1" applyBorder="1" applyAlignment="1">
      <alignment wrapText="1"/>
    </xf>
    <xf numFmtId="0" fontId="3" fillId="11" borderId="3" xfId="0" applyFont="1" applyFill="1" applyBorder="1"/>
    <xf numFmtId="1" fontId="3" fillId="11" borderId="4" xfId="0" applyNumberFormat="1" applyFont="1" applyFill="1" applyBorder="1"/>
    <xf numFmtId="1" fontId="10" fillId="0" borderId="22" xfId="0" applyNumberFormat="1" applyFont="1" applyBorder="1" applyAlignment="1">
      <alignment horizontal="left" vertical="center"/>
    </xf>
    <xf numFmtId="165" fontId="6" fillId="0" borderId="0" xfId="0" applyNumberFormat="1" applyFont="1"/>
    <xf numFmtId="2" fontId="6" fillId="0" borderId="0" xfId="0" applyNumberFormat="1" applyFont="1"/>
    <xf numFmtId="2" fontId="8" fillId="13" borderId="6" xfId="0" applyNumberFormat="1" applyFont="1" applyFill="1" applyBorder="1"/>
    <xf numFmtId="164" fontId="13" fillId="13" borderId="0" xfId="0" applyNumberFormat="1" applyFont="1" applyFill="1"/>
    <xf numFmtId="0" fontId="8" fillId="13" borderId="0" xfId="0" applyFont="1" applyFill="1"/>
    <xf numFmtId="0" fontId="30" fillId="15" borderId="10" xfId="0" applyFont="1" applyFill="1" applyBorder="1" applyAlignment="1">
      <alignment horizontal="left"/>
    </xf>
    <xf numFmtId="17" fontId="30" fillId="15" borderId="10" xfId="0" applyNumberFormat="1" applyFont="1" applyFill="1" applyBorder="1" applyAlignment="1">
      <alignment horizontal="left"/>
    </xf>
    <xf numFmtId="2" fontId="0" fillId="0" borderId="8" xfId="0" applyNumberFormat="1" applyBorder="1"/>
    <xf numFmtId="2" fontId="0" fillId="0" borderId="41" xfId="0" applyNumberFormat="1" applyBorder="1"/>
    <xf numFmtId="1" fontId="0" fillId="0" borderId="8" xfId="0" applyNumberFormat="1" applyBorder="1"/>
    <xf numFmtId="1" fontId="0" fillId="0" borderId="41" xfId="0" applyNumberFormat="1" applyBorder="1"/>
    <xf numFmtId="0" fontId="30" fillId="15" borderId="12" xfId="0" applyFont="1" applyFill="1" applyBorder="1"/>
    <xf numFmtId="0" fontId="30" fillId="15" borderId="14" xfId="0" applyFont="1" applyFill="1" applyBorder="1"/>
    <xf numFmtId="17" fontId="30" fillId="14" borderId="10" xfId="0" applyNumberFormat="1" applyFont="1" applyFill="1" applyBorder="1" applyAlignment="1">
      <alignment horizontal="left"/>
    </xf>
    <xf numFmtId="17" fontId="30" fillId="14" borderId="0" xfId="0" applyNumberFormat="1" applyFont="1" applyFill="1" applyAlignment="1">
      <alignment horizontal="left"/>
    </xf>
    <xf numFmtId="0" fontId="30" fillId="10" borderId="8" xfId="0" applyFont="1" applyFill="1" applyBorder="1" applyAlignment="1">
      <alignment horizontal="left" vertical="center"/>
    </xf>
    <xf numFmtId="0" fontId="30" fillId="10" borderId="41" xfId="0" applyFont="1" applyFill="1" applyBorder="1" applyAlignment="1">
      <alignment horizontal="left" vertical="center"/>
    </xf>
    <xf numFmtId="167" fontId="3" fillId="0" borderId="0" xfId="0" applyNumberFormat="1" applyFont="1"/>
    <xf numFmtId="14" fontId="13" fillId="16" borderId="0" xfId="0" applyNumberFormat="1" applyFont="1" applyFill="1"/>
    <xf numFmtId="2" fontId="0" fillId="7" borderId="41" xfId="0" applyNumberFormat="1" applyFill="1" applyBorder="1"/>
    <xf numFmtId="1" fontId="0" fillId="2" borderId="8" xfId="0" applyNumberFormat="1" applyFill="1" applyBorder="1"/>
    <xf numFmtId="2" fontId="31" fillId="0" borderId="8" xfId="0" applyNumberFormat="1" applyFont="1" applyBorder="1"/>
    <xf numFmtId="0" fontId="32" fillId="0" borderId="0" xfId="0" applyFont="1"/>
    <xf numFmtId="0" fontId="33" fillId="0" borderId="0" xfId="0" applyFont="1"/>
    <xf numFmtId="1" fontId="17" fillId="0" borderId="0" xfId="0" applyNumberFormat="1" applyFont="1"/>
    <xf numFmtId="165" fontId="0" fillId="0" borderId="8" xfId="0" applyNumberFormat="1" applyBorder="1"/>
    <xf numFmtId="0" fontId="17" fillId="0" borderId="6" xfId="0" applyFont="1" applyBorder="1" applyAlignment="1">
      <alignment horizontal="left" vertical="center" wrapText="1"/>
    </xf>
    <xf numFmtId="0" fontId="12" fillId="0" borderId="26" xfId="0" applyFont="1" applyBorder="1" applyAlignment="1">
      <alignment horizontal="left" vertical="center" textRotation="90"/>
    </xf>
    <xf numFmtId="0" fontId="13" fillId="0" borderId="6" xfId="0" applyFont="1" applyBorder="1" applyAlignment="1">
      <alignment horizontal="center" vertical="center"/>
    </xf>
    <xf numFmtId="0" fontId="17" fillId="0" borderId="6" xfId="0" applyFont="1" applyBorder="1" applyAlignment="1">
      <alignment horizontal="left" vertical="center"/>
    </xf>
    <xf numFmtId="2" fontId="10" fillId="0" borderId="14" xfId="0" applyNumberFormat="1" applyFont="1" applyBorder="1" applyAlignment="1">
      <alignment horizontal="center" vertical="center"/>
    </xf>
    <xf numFmtId="0" fontId="10" fillId="0" borderId="6" xfId="0" applyFont="1" applyBorder="1" applyAlignment="1">
      <alignment horizontal="left" vertical="center"/>
    </xf>
    <xf numFmtId="0" fontId="10" fillId="0" borderId="12" xfId="0" applyFont="1" applyBorder="1" applyAlignment="1">
      <alignment horizontal="left" vertical="center"/>
    </xf>
    <xf numFmtId="0" fontId="7" fillId="0" borderId="7" xfId="1" applyFont="1" applyBorder="1" applyAlignment="1">
      <alignment horizontal="right" vertical="center" wrapText="1"/>
    </xf>
    <xf numFmtId="0" fontId="7" fillId="0" borderId="8" xfId="1" applyFont="1" applyBorder="1" applyAlignment="1">
      <alignment horizontal="right" vertical="center" wrapText="1"/>
    </xf>
    <xf numFmtId="0" fontId="9" fillId="0" borderId="6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167" fontId="10" fillId="0" borderId="13" xfId="0" applyNumberFormat="1" applyFont="1" applyBorder="1" applyAlignment="1">
      <alignment horizontal="left" vertical="center"/>
    </xf>
    <xf numFmtId="167" fontId="10" fillId="0" borderId="6" xfId="0" applyNumberFormat="1" applyFont="1" applyBorder="1" applyAlignment="1">
      <alignment horizontal="left" vertical="center"/>
    </xf>
    <xf numFmtId="0" fontId="10" fillId="0" borderId="14" xfId="0" applyFont="1" applyBorder="1" applyAlignment="1">
      <alignment horizontal="left" vertical="center"/>
    </xf>
    <xf numFmtId="166" fontId="10" fillId="0" borderId="19" xfId="0" applyNumberFormat="1" applyFont="1" applyBorder="1" applyAlignment="1">
      <alignment horizontal="left" vertical="center"/>
    </xf>
    <xf numFmtId="166" fontId="10" fillId="0" borderId="14" xfId="0" applyNumberFormat="1" applyFont="1" applyBorder="1" applyAlignment="1">
      <alignment horizontal="left" vertical="center"/>
    </xf>
    <xf numFmtId="166" fontId="10" fillId="0" borderId="20" xfId="0" applyNumberFormat="1" applyFont="1" applyBorder="1" applyAlignment="1">
      <alignment horizontal="left" vertical="center"/>
    </xf>
    <xf numFmtId="0" fontId="10" fillId="2" borderId="21" xfId="0" applyFont="1" applyFill="1" applyBorder="1" applyAlignment="1">
      <alignment horizontal="left" vertical="center" wrapText="1"/>
    </xf>
    <xf numFmtId="0" fontId="10" fillId="2" borderId="16" xfId="0" applyFont="1" applyFill="1" applyBorder="1" applyAlignment="1">
      <alignment horizontal="left" vertical="center" wrapText="1"/>
    </xf>
    <xf numFmtId="0" fontId="10" fillId="2" borderId="17" xfId="0" applyFont="1" applyFill="1" applyBorder="1" applyAlignment="1">
      <alignment horizontal="left" vertical="center" wrapText="1"/>
    </xf>
    <xf numFmtId="0" fontId="10" fillId="2" borderId="22" xfId="0" applyFont="1" applyFill="1" applyBorder="1" applyAlignment="1">
      <alignment horizontal="left" vertical="center" wrapText="1"/>
    </xf>
    <xf numFmtId="0" fontId="10" fillId="2" borderId="23" xfId="0" applyFont="1" applyFill="1" applyBorder="1" applyAlignment="1">
      <alignment horizontal="left" vertical="center" wrapText="1"/>
    </xf>
    <xf numFmtId="0" fontId="10" fillId="2" borderId="24" xfId="0" applyFont="1" applyFill="1" applyBorder="1" applyAlignment="1">
      <alignment horizontal="left" vertical="center" wrapText="1"/>
    </xf>
    <xf numFmtId="1" fontId="10" fillId="0" borderId="14" xfId="0" applyNumberFormat="1" applyFont="1" applyBorder="1" applyAlignment="1">
      <alignment horizontal="center" vertical="center"/>
    </xf>
    <xf numFmtId="0" fontId="17" fillId="0" borderId="0" xfId="0" applyFont="1" applyAlignment="1">
      <alignment horizontal="left" vertical="center" wrapText="1"/>
    </xf>
    <xf numFmtId="0" fontId="10" fillId="0" borderId="30" xfId="0" applyFont="1" applyBorder="1" applyAlignment="1">
      <alignment horizontal="left" vertical="center"/>
    </xf>
    <xf numFmtId="15" fontId="10" fillId="2" borderId="32" xfId="0" applyNumberFormat="1" applyFont="1" applyFill="1" applyBorder="1" applyAlignment="1">
      <alignment horizontal="left" vertical="center"/>
    </xf>
    <xf numFmtId="15" fontId="10" fillId="2" borderId="10" xfId="0" applyNumberFormat="1" applyFont="1" applyFill="1" applyBorder="1" applyAlignment="1">
      <alignment horizontal="left" vertical="center"/>
    </xf>
    <xf numFmtId="2" fontId="10" fillId="0" borderId="19" xfId="0" applyNumberFormat="1" applyFont="1" applyBorder="1" applyAlignment="1">
      <alignment horizontal="left" vertical="center"/>
    </xf>
    <xf numFmtId="2" fontId="10" fillId="0" borderId="14" xfId="0" applyNumberFormat="1" applyFont="1" applyBorder="1" applyAlignment="1">
      <alignment horizontal="left" vertical="center"/>
    </xf>
    <xf numFmtId="2" fontId="10" fillId="0" borderId="22" xfId="0" applyNumberFormat="1" applyFont="1" applyBorder="1" applyAlignment="1">
      <alignment horizontal="left" vertical="center"/>
    </xf>
    <xf numFmtId="2" fontId="10" fillId="0" borderId="23" xfId="0" applyNumberFormat="1" applyFont="1" applyBorder="1" applyAlignment="1">
      <alignment horizontal="left" vertical="center"/>
    </xf>
    <xf numFmtId="0" fontId="10" fillId="0" borderId="31" xfId="0" applyFont="1" applyBorder="1" applyAlignment="1">
      <alignment horizontal="left" vertical="center"/>
    </xf>
    <xf numFmtId="166" fontId="10" fillId="0" borderId="19" xfId="0" applyNumberFormat="1" applyFont="1" applyBorder="1" applyAlignment="1">
      <alignment vertical="top"/>
    </xf>
    <xf numFmtId="166" fontId="10" fillId="0" borderId="14" xfId="0" applyNumberFormat="1" applyFont="1" applyBorder="1" applyAlignment="1">
      <alignment vertical="top"/>
    </xf>
    <xf numFmtId="166" fontId="10" fillId="0" borderId="20" xfId="0" applyNumberFormat="1" applyFont="1" applyBorder="1" applyAlignment="1">
      <alignment vertical="top"/>
    </xf>
    <xf numFmtId="0" fontId="10" fillId="2" borderId="13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left" vertical="center" wrapText="1"/>
    </xf>
    <xf numFmtId="0" fontId="19" fillId="0" borderId="7" xfId="1" applyFont="1" applyBorder="1" applyAlignment="1">
      <alignment horizontal="right" vertical="center" wrapText="1"/>
    </xf>
    <xf numFmtId="0" fontId="19" fillId="0" borderId="8" xfId="1" applyFont="1" applyBorder="1" applyAlignment="1">
      <alignment horizontal="right" vertical="center" wrapText="1"/>
    </xf>
    <xf numFmtId="0" fontId="9" fillId="0" borderId="30" xfId="0" applyFont="1" applyBorder="1" applyAlignment="1">
      <alignment horizontal="center" vertical="center"/>
    </xf>
    <xf numFmtId="1" fontId="10" fillId="0" borderId="19" xfId="0" applyNumberFormat="1" applyFont="1" applyBorder="1" applyAlignment="1">
      <alignment horizontal="left" vertical="center"/>
    </xf>
    <xf numFmtId="1" fontId="10" fillId="0" borderId="14" xfId="0" applyNumberFormat="1" applyFont="1" applyBorder="1" applyAlignment="1">
      <alignment horizontal="left" vertical="center"/>
    </xf>
    <xf numFmtId="1" fontId="10" fillId="0" borderId="22" xfId="0" applyNumberFormat="1" applyFont="1" applyBorder="1" applyAlignment="1">
      <alignment horizontal="left" vertical="center"/>
    </xf>
    <xf numFmtId="1" fontId="10" fillId="0" borderId="23" xfId="0" applyNumberFormat="1" applyFont="1" applyBorder="1" applyAlignment="1">
      <alignment horizontal="left" vertical="center"/>
    </xf>
    <xf numFmtId="0" fontId="10" fillId="0" borderId="22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15" fontId="10" fillId="0" borderId="13" xfId="0" applyNumberFormat="1" applyFont="1" applyBorder="1" applyAlignment="1">
      <alignment horizontal="left" vertical="center"/>
    </xf>
    <xf numFmtId="15" fontId="10" fillId="0" borderId="6" xfId="0" applyNumberFormat="1" applyFont="1" applyBorder="1" applyAlignment="1">
      <alignment horizontal="left" vertical="center"/>
    </xf>
    <xf numFmtId="0" fontId="10" fillId="2" borderId="13" xfId="0" applyFont="1" applyFill="1" applyBorder="1" applyAlignment="1">
      <alignment horizontal="left" vertical="center"/>
    </xf>
    <xf numFmtId="0" fontId="10" fillId="2" borderId="6" xfId="0" applyFont="1" applyFill="1" applyBorder="1" applyAlignment="1">
      <alignment horizontal="left" vertical="center"/>
    </xf>
    <xf numFmtId="0" fontId="30" fillId="10" borderId="55" xfId="0" applyFont="1" applyFill="1" applyBorder="1" applyAlignment="1">
      <alignment horizontal="left" vertical="center"/>
    </xf>
    <xf numFmtId="0" fontId="30" fillId="10" borderId="56" xfId="0" applyFont="1" applyFill="1" applyBorder="1" applyAlignment="1">
      <alignment horizontal="left" vertical="center"/>
    </xf>
    <xf numFmtId="165" fontId="10" fillId="0" borderId="14" xfId="0" applyNumberFormat="1" applyFont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0" fillId="0" borderId="16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9" fillId="0" borderId="0" xfId="0" applyFont="1" applyAlignment="1">
      <alignment horizontal="left"/>
    </xf>
    <xf numFmtId="0" fontId="28" fillId="0" borderId="12" xfId="0" applyFont="1" applyBorder="1" applyAlignment="1">
      <alignment horizontal="center"/>
    </xf>
    <xf numFmtId="0" fontId="28" fillId="0" borderId="20" xfId="0" applyFont="1" applyBorder="1" applyAlignment="1">
      <alignment horizontal="center"/>
    </xf>
    <xf numFmtId="0" fontId="28" fillId="0" borderId="14" xfId="0" applyFont="1" applyBorder="1" applyAlignment="1">
      <alignment horizontal="center"/>
    </xf>
    <xf numFmtId="0" fontId="28" fillId="0" borderId="33" xfId="0" applyFont="1" applyBorder="1" applyAlignment="1">
      <alignment horizontal="center"/>
    </xf>
    <xf numFmtId="0" fontId="28" fillId="0" borderId="23" xfId="0" applyFont="1" applyBorder="1" applyAlignment="1">
      <alignment horizontal="center"/>
    </xf>
    <xf numFmtId="0" fontId="28" fillId="0" borderId="54" xfId="0" applyFont="1" applyBorder="1" applyAlignment="1">
      <alignment horizontal="center"/>
    </xf>
    <xf numFmtId="0" fontId="28" fillId="0" borderId="53" xfId="0" applyFont="1" applyBorder="1" applyAlignment="1">
      <alignment horizontal="center"/>
    </xf>
    <xf numFmtId="0" fontId="28" fillId="0" borderId="41" xfId="0" applyFont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51" xfId="0" applyFont="1" applyBorder="1" applyAlignment="1">
      <alignment horizontal="center"/>
    </xf>
    <xf numFmtId="0" fontId="23" fillId="0" borderId="6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23" fillId="0" borderId="52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51" xfId="0" applyFont="1" applyBorder="1" applyAlignment="1">
      <alignment horizontal="center" vertical="center"/>
    </xf>
    <xf numFmtId="0" fontId="27" fillId="11" borderId="46" xfId="0" applyFont="1" applyFill="1" applyBorder="1" applyAlignment="1">
      <alignment horizontal="center" vertical="center" textRotation="90"/>
    </xf>
    <xf numFmtId="0" fontId="27" fillId="11" borderId="47" xfId="0" applyFont="1" applyFill="1" applyBorder="1" applyAlignment="1">
      <alignment horizontal="center" vertical="center" textRotation="90"/>
    </xf>
    <xf numFmtId="0" fontId="23" fillId="0" borderId="20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0" fillId="0" borderId="7" xfId="0" applyFont="1" applyBorder="1" applyAlignment="1">
      <alignment horizontal="right" vertical="center"/>
    </xf>
    <xf numFmtId="0" fontId="20" fillId="0" borderId="8" xfId="0" applyFont="1" applyBorder="1" applyAlignment="1">
      <alignment horizontal="right" vertical="center"/>
    </xf>
    <xf numFmtId="0" fontId="20" fillId="0" borderId="9" xfId="0" applyFont="1" applyBorder="1" applyAlignment="1">
      <alignment horizontal="right" vertical="center"/>
    </xf>
    <xf numFmtId="0" fontId="22" fillId="0" borderId="6" xfId="0" applyFont="1" applyBorder="1" applyAlignment="1">
      <alignment horizontal="center" vertical="center"/>
    </xf>
    <xf numFmtId="0" fontId="23" fillId="8" borderId="35" xfId="0" applyFont="1" applyFill="1" applyBorder="1" applyAlignment="1">
      <alignment horizontal="center" vertical="center"/>
    </xf>
    <xf numFmtId="0" fontId="22" fillId="8" borderId="35" xfId="0" applyFont="1" applyFill="1" applyBorder="1" applyAlignment="1">
      <alignment horizontal="center" vertical="center"/>
    </xf>
    <xf numFmtId="0" fontId="22" fillId="8" borderId="36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9" borderId="37" xfId="0" applyFont="1" applyFill="1" applyBorder="1" applyAlignment="1">
      <alignment horizontal="center" vertical="center"/>
    </xf>
    <xf numFmtId="17" fontId="24" fillId="0" borderId="37" xfId="0" applyNumberFormat="1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/>
    </xf>
    <xf numFmtId="0" fontId="23" fillId="0" borderId="42" xfId="0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3" fillId="0" borderId="39" xfId="0" applyFont="1" applyBorder="1" applyAlignment="1">
      <alignment horizontal="center"/>
    </xf>
    <xf numFmtId="17" fontId="24" fillId="0" borderId="15" xfId="0" applyNumberFormat="1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3" fillId="9" borderId="15" xfId="0" applyFont="1" applyFill="1" applyBorder="1" applyAlignment="1">
      <alignment horizontal="center" vertical="center" wrapText="1"/>
    </xf>
    <xf numFmtId="0" fontId="23" fillId="9" borderId="16" xfId="0" applyFont="1" applyFill="1" applyBorder="1" applyAlignment="1">
      <alignment horizontal="center" vertical="center" wrapText="1"/>
    </xf>
    <xf numFmtId="0" fontId="23" fillId="9" borderId="17" xfId="0" applyFont="1" applyFill="1" applyBorder="1" applyAlignment="1">
      <alignment horizontal="center" vertical="center" wrapText="1"/>
    </xf>
    <xf numFmtId="169" fontId="24" fillId="0" borderId="10" xfId="0" applyNumberFormat="1" applyFont="1" applyBorder="1" applyAlignment="1">
      <alignment horizontal="center" vertical="center"/>
    </xf>
    <xf numFmtId="169" fontId="24" fillId="0" borderId="15" xfId="0" applyNumberFormat="1" applyFont="1" applyBorder="1" applyAlignment="1">
      <alignment horizontal="center" vertical="center"/>
    </xf>
  </cellXfs>
  <cellStyles count="3">
    <cellStyle name="Normal" xfId="0" builtinId="0"/>
    <cellStyle name="Normal 14" xfId="1"/>
    <cellStyle name="Normal 2 2" xfId="2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1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5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6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6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6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6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_rels/chart7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2.xml"/></Relationships>
</file>

<file path=xl/charts/_rels/chart7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4.xml"/></Relationships>
</file>

<file path=xl/charts/_rels/chart7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6.xml"/></Relationships>
</file>

<file path=xl/charts/_rels/chart7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8.xml"/></Relationships>
</file>

<file path=xl/charts/_rels/chart7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0.xml"/></Relationships>
</file>

<file path=xl/charts/_rels/chart8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2.xml"/></Relationships>
</file>

<file path=xl/charts/_rels/chart8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4.xml"/></Relationships>
</file>

<file path=xl/charts/_rels/chart8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6.xml"/></Relationships>
</file>

<file path=xl/charts/_rels/chart8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8.xml"/></Relationships>
</file>

<file path=xl/charts/_rels/chart8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0.xml"/></Relationships>
</file>

<file path=xl/charts/_rels/chart9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2.xml"/></Relationships>
</file>

<file path=xl/charts/_rels/chart9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4.xml"/></Relationships>
</file>

<file path=xl/charts/_rels/chart9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6.xml"/></Relationships>
</file>

<file path=xl/charts/_rels/chart9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8.xml"/></Relationships>
</file>

<file path=xl/charts/_rels/chart9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0.xml"/></Relationships>
</file>

<file path=xl/charts/_rels/chart10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2.xml"/></Relationships>
</file>

<file path=xl/charts/_rels/chart10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4.xml"/></Relationships>
</file>

<file path=xl/charts/_rels/chart10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6.xml"/></Relationships>
</file>

<file path=xl/charts/_rels/chart10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8.xml"/></Relationships>
</file>

<file path=xl/charts/_rels/chart10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0.xml"/></Relationships>
</file>

<file path=xl/charts/_rels/chart1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2.xml"/></Relationships>
</file>

<file path=xl/charts/_rels/chart1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4.xml"/></Relationships>
</file>

<file path=xl/charts/_rels/chart1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6.xml"/></Relationships>
</file>

<file path=xl/charts/_rels/chart1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8.xml"/></Relationships>
</file>

<file path=xl/charts/_rels/chart1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0.xml"/></Relationships>
</file>

<file path=xl/charts/_rels/chart1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2.xml"/></Relationships>
</file>

<file path=xl/charts/_rels/chart1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4.xml"/></Relationships>
</file>

<file path=xl/charts/_rels/chart1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6.xml"/></Relationships>
</file>

<file path=xl/charts/_rels/chart1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8.xml"/></Relationships>
</file>

<file path=xl/charts/_rels/chart1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0.xml"/></Relationships>
</file>

<file path=xl/charts/_rels/chart1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SEED-4 CO 4'!$G$7:$N$7</c:f>
          <c:strCache>
            <c:ptCount val="8"/>
            <c:pt idx="0">
              <c:v> SEED projects-4 Battery #6 Charging emission control system insalled at CO 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SEED-4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SEED-4 CO 4'!$DT$2:$EE$2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'CKPI SEED-4 CO 4'!$DT$3:$EE$3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5A-45C9-AD92-C357016B8C53}"/>
            </c:ext>
          </c:extLst>
        </c:ser>
        <c:ser>
          <c:idx val="1"/>
          <c:order val="1"/>
          <c:tx>
            <c:strRef>
              <c:f>'CKPI SEED-4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SEED-4 CO 4'!$DT$2:$EE$2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'CKPI SEED-4 CO 4'!$DT$4:$EE$4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5A-45C9-AD92-C357016B8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064128"/>
        <c:axId val="172070016"/>
      </c:barChart>
      <c:dateAx>
        <c:axId val="17206412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2070016"/>
        <c:crosses val="autoZero"/>
        <c:auto val="1"/>
        <c:lblOffset val="100"/>
        <c:baseTimeUnit val="months"/>
      </c:dateAx>
      <c:valAx>
        <c:axId val="17207001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206412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SEED-4 CO 4'!$AI$3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2F45-45E8-ACA8-16FA23115814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0DF59DF5-0926-4833-8DB9-A8752F1FD3A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F100FFAA-1211-4D9B-8899-2E51A3B289FF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2F45-45E8-ACA8-16FA2311581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SEED-4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SEED-4 CO 4'!$EB$3:$EM$3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45-45E8-ACA8-16FA23115814}"/>
            </c:ext>
          </c:extLst>
        </c:ser>
        <c:ser>
          <c:idx val="3"/>
          <c:order val="1"/>
          <c:tx>
            <c:strRef>
              <c:f>'CKPI SEED-4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SEED-4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SEED-4 CO 4'!$EB$4:$EM$4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45-45E8-ACA8-16FA23115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18784"/>
        <c:axId val="172120320"/>
      </c:lineChart>
      <c:dateAx>
        <c:axId val="172118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20320"/>
        <c:crosses val="autoZero"/>
        <c:auto val="0"/>
        <c:lblOffset val="100"/>
        <c:baseTimeUnit val="months"/>
      </c:dateAx>
      <c:valAx>
        <c:axId val="172120320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1878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SEED-4 CO 3'!$G$7:$N$7</c:f>
          <c:strCache>
            <c:ptCount val="8"/>
            <c:pt idx="0">
              <c:v> SEED projects-4 Battery #2 Charging emission control system insalled at CO 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SEED-4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SEED-4 CO 3'!$DT$2:$EE$2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'CKPI SEED-4 CO 3'!$DT$3:$EE$3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0.55000000000000004</c:v>
                </c:pt>
                <c:pt idx="9">
                  <c:v>0.55000000000000004</c:v>
                </c:pt>
                <c:pt idx="10">
                  <c:v>0.55000000000000004</c:v>
                </c:pt>
                <c:pt idx="11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6-496F-9E0B-1C17F9EE8B98}"/>
            </c:ext>
          </c:extLst>
        </c:ser>
        <c:ser>
          <c:idx val="1"/>
          <c:order val="1"/>
          <c:tx>
            <c:strRef>
              <c:f>'CKPI SEED-4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SEED-4 CO 3'!$DT$2:$EE$2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'CKPI SEED-4 CO 3'!$DT$4:$EE$4</c:f>
              <c:numCache>
                <c:formatCode>0.00</c:formatCode>
                <c:ptCount val="12"/>
                <c:pt idx="0">
                  <c:v>0.49562966059469921</c:v>
                </c:pt>
                <c:pt idx="1">
                  <c:v>0.55035651570085453</c:v>
                </c:pt>
                <c:pt idx="2">
                  <c:v>0.52250617634584684</c:v>
                </c:pt>
                <c:pt idx="3">
                  <c:v>0.5771400277523806</c:v>
                </c:pt>
                <c:pt idx="4">
                  <c:v>0.53685916894961605</c:v>
                </c:pt>
                <c:pt idx="5">
                  <c:v>0.52772694478792948</c:v>
                </c:pt>
                <c:pt idx="6">
                  <c:v>0.58389452206138481</c:v>
                </c:pt>
                <c:pt idx="7">
                  <c:v>0.51623403716509875</c:v>
                </c:pt>
                <c:pt idx="8">
                  <c:v>0.64686377191133804</c:v>
                </c:pt>
                <c:pt idx="9">
                  <c:v>0.55951472773773914</c:v>
                </c:pt>
                <c:pt idx="10">
                  <c:v>0.58276346119894007</c:v>
                </c:pt>
                <c:pt idx="11">
                  <c:v>0.61368764878004678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06-496F-9E0B-1C17F9EE8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064128"/>
        <c:axId val="172070016"/>
      </c:barChart>
      <c:dateAx>
        <c:axId val="17206412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2070016"/>
        <c:crosses val="autoZero"/>
        <c:auto val="1"/>
        <c:lblOffset val="100"/>
        <c:baseTimeUnit val="months"/>
      </c:dateAx>
      <c:valAx>
        <c:axId val="17207001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206412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SEED-4 CO 3'!$AI$3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E078-4F6F-A0E2-50A18FAE1403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0DF59DF5-0926-4833-8DB9-A8752F1FD3A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F100FFAA-1211-4D9B-8899-2E51A3B289FF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E078-4F6F-A0E2-50A18FAE140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SEED-4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SEED-4 CO 3'!$EB$3:$EM$3</c:f>
              <c:numCache>
                <c:formatCode>0.00</c:formatCode>
                <c:ptCount val="12"/>
                <c:pt idx="0">
                  <c:v>0.55000000000000004</c:v>
                </c:pt>
                <c:pt idx="1">
                  <c:v>0.55000000000000004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0.55000000000000004</c:v>
                </c:pt>
                <c:pt idx="8">
                  <c:v>0.55000000000000004</c:v>
                </c:pt>
                <c:pt idx="9">
                  <c:v>0.55000000000000004</c:v>
                </c:pt>
                <c:pt idx="10">
                  <c:v>0.55000000000000004</c:v>
                </c:pt>
                <c:pt idx="11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78-4F6F-A0E2-50A18FAE1403}"/>
            </c:ext>
          </c:extLst>
        </c:ser>
        <c:ser>
          <c:idx val="3"/>
          <c:order val="1"/>
          <c:tx>
            <c:strRef>
              <c:f>'CKPI SEED-4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SEED-4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SEED-4 CO 3'!$EB$4:$EM$4</c:f>
              <c:numCache>
                <c:formatCode>0.00</c:formatCode>
                <c:ptCount val="12"/>
                <c:pt idx="0">
                  <c:v>0.64686377191133804</c:v>
                </c:pt>
                <c:pt idx="1">
                  <c:v>0.55951472773773914</c:v>
                </c:pt>
                <c:pt idx="2">
                  <c:v>0.58276346119894007</c:v>
                </c:pt>
                <c:pt idx="3">
                  <c:v>0.61368764878004678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78-4F6F-A0E2-50A18FAE1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18784"/>
        <c:axId val="172120320"/>
      </c:lineChart>
      <c:dateAx>
        <c:axId val="172118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20320"/>
        <c:crosses val="autoZero"/>
        <c:auto val="0"/>
        <c:lblOffset val="100"/>
        <c:baseTimeUnit val="months"/>
      </c:dateAx>
      <c:valAx>
        <c:axId val="172120320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1878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SEED-3 CO 4'!$G$7:$N$7</c:f>
          <c:strCache>
            <c:ptCount val="8"/>
            <c:pt idx="0">
              <c:v>SEED projects-3 CV anaylizer implementation &amp; stabilization at CO 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SEED-3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SEED-3 CO 4'!$DT$2:$EE$2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'CKPI SEED-3 CO 4'!$DT$3:$EE$3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7D-48C4-862B-E031C23728F5}"/>
            </c:ext>
          </c:extLst>
        </c:ser>
        <c:ser>
          <c:idx val="1"/>
          <c:order val="1"/>
          <c:tx>
            <c:strRef>
              <c:f>'CKPI SEED-3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SEED-3 CO 4'!$DT$2:$EE$2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'CKPI SEED-3 CO 4'!$DT$4:$EE$4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8.328882759998163E-2</c:v>
                </c:pt>
                <c:pt idx="4">
                  <c:v>0.1492236808017052</c:v>
                </c:pt>
                <c:pt idx="5">
                  <c:v>0.20825867229060038</c:v>
                </c:pt>
                <c:pt idx="6">
                  <c:v>0.22596695587511448</c:v>
                </c:pt>
                <c:pt idx="7">
                  <c:v>0.57900607294766115</c:v>
                </c:pt>
                <c:pt idx="8">
                  <c:v>0.17104412727511173</c:v>
                </c:pt>
                <c:pt idx="9">
                  <c:v>6.0571010879678498E-2</c:v>
                </c:pt>
                <c:pt idx="10">
                  <c:v>0.15489797489052975</c:v>
                </c:pt>
                <c:pt idx="11">
                  <c:v>0.13688881243131598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7D-48C4-862B-E031C2372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152320"/>
        <c:axId val="172153856"/>
      </c:barChart>
      <c:dateAx>
        <c:axId val="17215232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2153856"/>
        <c:crosses val="autoZero"/>
        <c:auto val="1"/>
        <c:lblOffset val="100"/>
        <c:baseTimeUnit val="months"/>
      </c:dateAx>
      <c:valAx>
        <c:axId val="17215385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215232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SEED-3 CO 4'!$AI$3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0280-4852-BF9D-27F9AD2994AE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0DF59DF5-0926-4833-8DB9-A8752F1FD3A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F100FFAA-1211-4D9B-8899-2E51A3B289FF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0280-4852-BF9D-27F9AD2994A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SEED-3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SEED-3 CO 4'!$EB$3:$EM$3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80-4852-BF9D-27F9AD2994AE}"/>
            </c:ext>
          </c:extLst>
        </c:ser>
        <c:ser>
          <c:idx val="3"/>
          <c:order val="1"/>
          <c:tx>
            <c:strRef>
              <c:f>'CKPI SEED-3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SEED-3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SEED-3 CO 4'!$EB$4:$EM$4</c:f>
              <c:numCache>
                <c:formatCode>0.00</c:formatCode>
                <c:ptCount val="12"/>
                <c:pt idx="0">
                  <c:v>0.17104412727511173</c:v>
                </c:pt>
                <c:pt idx="1">
                  <c:v>6.0571010879678498E-2</c:v>
                </c:pt>
                <c:pt idx="2">
                  <c:v>0.15489797489052975</c:v>
                </c:pt>
                <c:pt idx="3">
                  <c:v>0.13688881243131598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80-4852-BF9D-27F9AD299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325504"/>
        <c:axId val="172327296"/>
      </c:lineChart>
      <c:dateAx>
        <c:axId val="17232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27296"/>
        <c:crosses val="autoZero"/>
        <c:auto val="0"/>
        <c:lblOffset val="100"/>
        <c:baseTimeUnit val="months"/>
      </c:dateAx>
      <c:valAx>
        <c:axId val="172327296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2550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SEED-3 CO 3'!$G$7:$N$7</c:f>
          <c:strCache>
            <c:ptCount val="8"/>
            <c:pt idx="0">
              <c:v>SEED projects-3 CV anaylizer implementation &amp; stabilization at CO 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SEED-3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SEED-3 CO 3'!$DT$2:$EE$2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'CKPI SEED-3 CO 3'!$DT$3:$EE$3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0.41208300738055181</c:v>
                </c:pt>
                <c:pt idx="9">
                  <c:v>0.41208300738055181</c:v>
                </c:pt>
                <c:pt idx="10">
                  <c:v>0.41208300738055181</c:v>
                </c:pt>
                <c:pt idx="11">
                  <c:v>0.41208300738055181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B2-48D7-AC89-4C8824ACE885}"/>
            </c:ext>
          </c:extLst>
        </c:ser>
        <c:ser>
          <c:idx val="1"/>
          <c:order val="1"/>
          <c:tx>
            <c:strRef>
              <c:f>'CKPI SEED-3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SEED-3 CO 3'!$DT$2:$EE$2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'CKPI SEED-3 CO 3'!$DT$4:$EE$4</c:f>
              <c:numCache>
                <c:formatCode>0.00</c:formatCode>
                <c:ptCount val="12"/>
                <c:pt idx="0">
                  <c:v>0.45904835042219877</c:v>
                </c:pt>
                <c:pt idx="1">
                  <c:v>0.6495068952360783</c:v>
                </c:pt>
                <c:pt idx="2">
                  <c:v>0.19700904909868994</c:v>
                </c:pt>
                <c:pt idx="3">
                  <c:v>0.42680164803387299</c:v>
                </c:pt>
                <c:pt idx="4">
                  <c:v>0.15381932765533143</c:v>
                </c:pt>
                <c:pt idx="5">
                  <c:v>0.61655666052088942</c:v>
                </c:pt>
                <c:pt idx="6">
                  <c:v>0.39507917964349426</c:v>
                </c:pt>
                <c:pt idx="7">
                  <c:v>0.57491072765524376</c:v>
                </c:pt>
                <c:pt idx="8">
                  <c:v>0.73331803037144139</c:v>
                </c:pt>
                <c:pt idx="9">
                  <c:v>0.49648115910158858</c:v>
                </c:pt>
                <c:pt idx="10">
                  <c:v>0.44250636597026044</c:v>
                </c:pt>
                <c:pt idx="11">
                  <c:v>0.73906539090332013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B2-48D7-AC89-4C8824ACE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152320"/>
        <c:axId val="172153856"/>
      </c:barChart>
      <c:dateAx>
        <c:axId val="17215232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2153856"/>
        <c:crosses val="autoZero"/>
        <c:auto val="1"/>
        <c:lblOffset val="100"/>
        <c:baseTimeUnit val="months"/>
      </c:dateAx>
      <c:valAx>
        <c:axId val="17215385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215232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SEED-3 CO 3'!$AI$3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B7EA-4238-8FAB-5ADDD612A96C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0DF59DF5-0926-4833-8DB9-A8752F1FD3A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F100FFAA-1211-4D9B-8899-2E51A3B289FF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B7EA-4238-8FAB-5ADDD612A96C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SEED-3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SEED-3 CO 3'!$EB$3:$EM$3</c:f>
              <c:numCache>
                <c:formatCode>0.00</c:formatCode>
                <c:ptCount val="12"/>
                <c:pt idx="0">
                  <c:v>0.41208300738055181</c:v>
                </c:pt>
                <c:pt idx="1">
                  <c:v>0.41208300738055181</c:v>
                </c:pt>
                <c:pt idx="2">
                  <c:v>0.41208300738055181</c:v>
                </c:pt>
                <c:pt idx="3">
                  <c:v>0.41208300738055181</c:v>
                </c:pt>
                <c:pt idx="4">
                  <c:v>0.41208300738055181</c:v>
                </c:pt>
                <c:pt idx="5">
                  <c:v>0.41208300738055181</c:v>
                </c:pt>
                <c:pt idx="6">
                  <c:v>0.41208300738055181</c:v>
                </c:pt>
                <c:pt idx="7">
                  <c:v>0.41208300738055181</c:v>
                </c:pt>
                <c:pt idx="8">
                  <c:v>0.41208300738055181</c:v>
                </c:pt>
                <c:pt idx="9">
                  <c:v>0.41208300738055181</c:v>
                </c:pt>
                <c:pt idx="10">
                  <c:v>0.41208300738055181</c:v>
                </c:pt>
                <c:pt idx="11">
                  <c:v>0.41208300738055181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EA-4238-8FAB-5ADDD612A96C}"/>
            </c:ext>
          </c:extLst>
        </c:ser>
        <c:ser>
          <c:idx val="3"/>
          <c:order val="1"/>
          <c:tx>
            <c:strRef>
              <c:f>'CKPI SEED-3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SEED-3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SEED-3 CO 3'!$EB$4:$EM$4</c:f>
              <c:numCache>
                <c:formatCode>0.00</c:formatCode>
                <c:ptCount val="12"/>
                <c:pt idx="0">
                  <c:v>0.73331803037144139</c:v>
                </c:pt>
                <c:pt idx="1">
                  <c:v>0.49648115910158858</c:v>
                </c:pt>
                <c:pt idx="2">
                  <c:v>0.44250636597026044</c:v>
                </c:pt>
                <c:pt idx="3">
                  <c:v>0.73906539090332013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EA-4238-8FAB-5ADDD612A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325504"/>
        <c:axId val="172327296"/>
      </c:lineChart>
      <c:dateAx>
        <c:axId val="17232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27296"/>
        <c:crosses val="autoZero"/>
        <c:auto val="0"/>
        <c:lblOffset val="100"/>
        <c:baseTimeUnit val="months"/>
      </c:dateAx>
      <c:valAx>
        <c:axId val="172327296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2550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SEED-2'!$G$7:$N$7</c:f>
          <c:strCache>
            <c:ptCount val="8"/>
            <c:pt idx="0">
              <c:v>SEED projects-2 Achieving the CDQ Pushings 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SEED-2'!$AI$3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SEED-2'!$DP$2:$EA$2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SEED-2'!$DP$3:$EA$3</c:f>
              <c:numCache>
                <c:formatCode>0.00</c:formatCode>
                <c:ptCount val="12"/>
                <c:pt idx="0">
                  <c:v>0.53</c:v>
                </c:pt>
                <c:pt idx="1">
                  <c:v>0.53</c:v>
                </c:pt>
                <c:pt idx="2">
                  <c:v>0.53</c:v>
                </c:pt>
                <c:pt idx="3">
                  <c:v>0.53</c:v>
                </c:pt>
                <c:pt idx="4">
                  <c:v>0.53</c:v>
                </c:pt>
                <c:pt idx="5">
                  <c:v>0.53</c:v>
                </c:pt>
                <c:pt idx="6">
                  <c:v>0.53</c:v>
                </c:pt>
                <c:pt idx="7">
                  <c:v>0.53</c:v>
                </c:pt>
                <c:pt idx="8">
                  <c:v>0.53</c:v>
                </c:pt>
                <c:pt idx="9">
                  <c:v>0.53</c:v>
                </c:pt>
                <c:pt idx="10">
                  <c:v>0.53</c:v>
                </c:pt>
                <c:pt idx="11">
                  <c:v>0.52873295158771461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B6-42A5-92EB-132304C566CC}"/>
            </c:ext>
          </c:extLst>
        </c:ser>
        <c:ser>
          <c:idx val="1"/>
          <c:order val="1"/>
          <c:tx>
            <c:strRef>
              <c:f>'CKPI SEED-2'!$AI$4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SEED-2'!$DP$2:$EA$2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SEED-2'!$DP$4:$EA$4</c:f>
              <c:numCache>
                <c:formatCode>0.00</c:formatCode>
                <c:ptCount val="12"/>
                <c:pt idx="0">
                  <c:v>0.35329052849981113</c:v>
                </c:pt>
                <c:pt idx="1">
                  <c:v>0.16491449866022892</c:v>
                </c:pt>
                <c:pt idx="2">
                  <c:v>0.28668716101038688</c:v>
                </c:pt>
                <c:pt idx="3">
                  <c:v>0.29006808737991618</c:v>
                </c:pt>
                <c:pt idx="4">
                  <c:v>0.43324924297277445</c:v>
                </c:pt>
                <c:pt idx="5">
                  <c:v>0.3788024406930417</c:v>
                </c:pt>
                <c:pt idx="6">
                  <c:v>0.22902270049702406</c:v>
                </c:pt>
                <c:pt idx="7">
                  <c:v>0.71870573327002341</c:v>
                </c:pt>
                <c:pt idx="8">
                  <c:v>0.3549310019984811</c:v>
                </c:pt>
                <c:pt idx="9">
                  <c:v>5.9519016208592415E-2</c:v>
                </c:pt>
                <c:pt idx="10">
                  <c:v>0.69341492456976206</c:v>
                </c:pt>
                <c:pt idx="11">
                  <c:v>0.66186256211168737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B6-42A5-92EB-132304C56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448384"/>
        <c:axId val="172478848"/>
      </c:barChart>
      <c:dateAx>
        <c:axId val="17244838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2478848"/>
        <c:crosses val="autoZero"/>
        <c:auto val="1"/>
        <c:lblOffset val="100"/>
        <c:baseTimeUnit val="months"/>
      </c:dateAx>
      <c:valAx>
        <c:axId val="17247884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244838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SEED-2'!$AI$3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4A17-4D9B-8F6D-BB7DC9FFC7FA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0DF59DF5-0926-4833-8DB9-A8752F1FD3A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F100FFAA-1211-4D9B-8899-2E51A3B289FF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4A17-4D9B-8F6D-BB7DC9FFC7F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SEED-2'!$EB$2:$EM$2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SEED-2'!$EB$3:$EM$3</c:f>
              <c:numCache>
                <c:formatCode>0.00</c:formatCode>
                <c:ptCount val="12"/>
                <c:pt idx="0">
                  <c:v>0.52873295158771461</c:v>
                </c:pt>
                <c:pt idx="1">
                  <c:v>0.52873295158771461</c:v>
                </c:pt>
                <c:pt idx="2">
                  <c:v>0.52873295158771461</c:v>
                </c:pt>
                <c:pt idx="3">
                  <c:v>0.52873295158771461</c:v>
                </c:pt>
                <c:pt idx="4">
                  <c:v>0.52873295158771461</c:v>
                </c:pt>
                <c:pt idx="5">
                  <c:v>0.52873295158771461</c:v>
                </c:pt>
                <c:pt idx="6">
                  <c:v>0.52873295158771461</c:v>
                </c:pt>
                <c:pt idx="7">
                  <c:v>0.52873295158771461</c:v>
                </c:pt>
                <c:pt idx="8">
                  <c:v>0.52873295158771461</c:v>
                </c:pt>
                <c:pt idx="9">
                  <c:v>0.52873295158771461</c:v>
                </c:pt>
                <c:pt idx="10">
                  <c:v>0.52873295158771461</c:v>
                </c:pt>
                <c:pt idx="11">
                  <c:v>0.52873295158771461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17-4D9B-8F6D-BB7DC9FFC7FA}"/>
            </c:ext>
          </c:extLst>
        </c:ser>
        <c:ser>
          <c:idx val="3"/>
          <c:order val="1"/>
          <c:tx>
            <c:strRef>
              <c:f>'CKPI SEED-2'!$AI$4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SEED-2'!$EB$2:$EM$2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SEED-2'!$EB$4:$EM$4</c:f>
              <c:numCache>
                <c:formatCode>0.00</c:formatCode>
                <c:ptCount val="12"/>
                <c:pt idx="0">
                  <c:v>0.68727813792238124</c:v>
                </c:pt>
                <c:pt idx="1">
                  <c:v>0.56219516102306188</c:v>
                </c:pt>
                <c:pt idx="2">
                  <c:v>0.3675259406746551</c:v>
                </c:pt>
                <c:pt idx="3">
                  <c:v>0.3605432258682566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17-4D9B-8F6D-BB7DC9FFC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38592"/>
        <c:axId val="172640128"/>
      </c:lineChart>
      <c:dateAx>
        <c:axId val="17263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40128"/>
        <c:crosses val="autoZero"/>
        <c:auto val="0"/>
        <c:lblOffset val="100"/>
        <c:baseTimeUnit val="months"/>
      </c:dateAx>
      <c:valAx>
        <c:axId val="172640128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38592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SEED-1'!$G$7:$N$7</c:f>
          <c:strCache>
            <c:ptCount val="8"/>
            <c:pt idx="0">
              <c:v>SEED projects-1 Replacement of defective boiler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SEED-1'!$AI$3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SEED-1'!$DP$2:$EA$2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SEED-1'!$DP$3:$EA$3</c:f>
              <c:numCache>
                <c:formatCode>0.00</c:formatCode>
                <c:ptCount val="12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  <c:pt idx="10">
                  <c:v>0.6</c:v>
                </c:pt>
                <c:pt idx="11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62-40D6-9AE8-FCC58ED312DE}"/>
            </c:ext>
          </c:extLst>
        </c:ser>
        <c:ser>
          <c:idx val="1"/>
          <c:order val="1"/>
          <c:tx>
            <c:strRef>
              <c:f>'CKPI SEED-1'!$AI$4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SEED-1'!$DP$2:$EA$2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SEED-1'!$DP$4:$EA$4</c:f>
              <c:numCache>
                <c:formatCode>0.00</c:formatCode>
                <c:ptCount val="12"/>
                <c:pt idx="0">
                  <c:v>0.76661696079465358</c:v>
                </c:pt>
                <c:pt idx="1">
                  <c:v>0.87380572595443717</c:v>
                </c:pt>
                <c:pt idx="2">
                  <c:v>0.81374321842171193</c:v>
                </c:pt>
                <c:pt idx="3">
                  <c:v>0.84638216629427643</c:v>
                </c:pt>
                <c:pt idx="4">
                  <c:v>0.82414416660621637</c:v>
                </c:pt>
                <c:pt idx="5">
                  <c:v>0.85303318731953182</c:v>
                </c:pt>
                <c:pt idx="6">
                  <c:v>0.94304274616139505</c:v>
                </c:pt>
                <c:pt idx="7">
                  <c:v>0.86428268244305073</c:v>
                </c:pt>
                <c:pt idx="8">
                  <c:v>0.95716333704355838</c:v>
                </c:pt>
                <c:pt idx="9">
                  <c:v>0.96628612859582685</c:v>
                </c:pt>
                <c:pt idx="10">
                  <c:v>1.0255702817299459</c:v>
                </c:pt>
                <c:pt idx="11">
                  <c:v>0.99527001101977874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62-40D6-9AE8-FCC58ED31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098112"/>
        <c:axId val="173099648"/>
      </c:barChart>
      <c:dateAx>
        <c:axId val="17309811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3099648"/>
        <c:crosses val="autoZero"/>
        <c:auto val="1"/>
        <c:lblOffset val="100"/>
        <c:baseTimeUnit val="months"/>
      </c:dateAx>
      <c:valAx>
        <c:axId val="17309964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309811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SEED-1'!$AI$3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868B-4CC0-BBCA-D47EB75A9E1A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0DF59DF5-0926-4833-8DB9-A8752F1FD3A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F100FFAA-1211-4D9B-8899-2E51A3B289FF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868B-4CC0-BBCA-D47EB75A9E1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SEED-1'!$EB$2:$EM$2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SEED-1'!$EB$3:$EM$3</c:f>
              <c:numCache>
                <c:formatCode>0.00</c:formatCode>
                <c:ptCount val="12"/>
                <c:pt idx="0">
                  <c:v>0.5970673045990792</c:v>
                </c:pt>
                <c:pt idx="1">
                  <c:v>0.5970673045990792</c:v>
                </c:pt>
                <c:pt idx="2">
                  <c:v>0.5970673045990792</c:v>
                </c:pt>
                <c:pt idx="3">
                  <c:v>0.5970673045990792</c:v>
                </c:pt>
                <c:pt idx="4">
                  <c:v>0.5970673045990792</c:v>
                </c:pt>
                <c:pt idx="5">
                  <c:v>0.5970673045990792</c:v>
                </c:pt>
                <c:pt idx="6">
                  <c:v>0.5970673045990792</c:v>
                </c:pt>
                <c:pt idx="7">
                  <c:v>0.5970673045990792</c:v>
                </c:pt>
                <c:pt idx="8">
                  <c:v>0.5970673045990792</c:v>
                </c:pt>
                <c:pt idx="9">
                  <c:v>0.5970673045990792</c:v>
                </c:pt>
                <c:pt idx="10">
                  <c:v>0.5970673045990792</c:v>
                </c:pt>
                <c:pt idx="11">
                  <c:v>0.5970673045990792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8B-4CC0-BBCA-D47EB75A9E1A}"/>
            </c:ext>
          </c:extLst>
        </c:ser>
        <c:ser>
          <c:idx val="3"/>
          <c:order val="1"/>
          <c:tx>
            <c:strRef>
              <c:f>'CKPI SEED-1'!$AI$4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SEED-1'!$EB$2:$EM$2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SEED-1'!$EB$4:$EM$4</c:f>
              <c:numCache>
                <c:formatCode>0.00</c:formatCode>
                <c:ptCount val="12"/>
                <c:pt idx="0">
                  <c:v>0.87042817522175686</c:v>
                </c:pt>
                <c:pt idx="1">
                  <c:v>0.91175891435187129</c:v>
                </c:pt>
                <c:pt idx="2">
                  <c:v>0.93511641877134144</c:v>
                </c:pt>
                <c:pt idx="3">
                  <c:v>0.92977343129899837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8B-4CC0-BBCA-D47EB75A9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135744"/>
        <c:axId val="173137280"/>
      </c:lineChart>
      <c:dateAx>
        <c:axId val="173135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37280"/>
        <c:crosses val="autoZero"/>
        <c:auto val="0"/>
        <c:lblOffset val="100"/>
        <c:baseTimeUnit val="months"/>
      </c:dateAx>
      <c:valAx>
        <c:axId val="173137280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3574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DP Bag house CD GDS CO 4'!$G$7:$N$7</c:f>
          <c:strCache>
            <c:ptCount val="8"/>
            <c:pt idx="0">
              <c:v>DP pressure across bag hose CD GDS CO 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DP Bag house CD GDS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DP Bag house CD GDS CO 4'!$DP$2:$EA$2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DP Bag house CD GDS CO 4'!$DP$3:$EA$3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D-4DD3-B934-323338F857A4}"/>
            </c:ext>
          </c:extLst>
        </c:ser>
        <c:ser>
          <c:idx val="1"/>
          <c:order val="1"/>
          <c:tx>
            <c:strRef>
              <c:f>'CKPI DP Bag house CD GDS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DP Bag house CD GDS CO 4'!$DP$2:$EA$2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DP Bag house CD GDS CO 4'!$DP$4:$EA$4</c:f>
              <c:numCache>
                <c:formatCode>0</c:formatCode>
                <c:ptCount val="12"/>
                <c:pt idx="0">
                  <c:v>180</c:v>
                </c:pt>
                <c:pt idx="1">
                  <c:v>170</c:v>
                </c:pt>
                <c:pt idx="2">
                  <c:v>180</c:v>
                </c:pt>
                <c:pt idx="3">
                  <c:v>175</c:v>
                </c:pt>
                <c:pt idx="4">
                  <c:v>180</c:v>
                </c:pt>
                <c:pt idx="5">
                  <c:v>190</c:v>
                </c:pt>
                <c:pt idx="6">
                  <c:v>180</c:v>
                </c:pt>
                <c:pt idx="7">
                  <c:v>190</c:v>
                </c:pt>
                <c:pt idx="8">
                  <c:v>175</c:v>
                </c:pt>
                <c:pt idx="9">
                  <c:v>170</c:v>
                </c:pt>
                <c:pt idx="10">
                  <c:v>170</c:v>
                </c:pt>
                <c:pt idx="11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DD-4DD3-B934-323338F85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189248"/>
        <c:axId val="181191040"/>
      </c:barChart>
      <c:dateAx>
        <c:axId val="18118924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81191040"/>
        <c:crosses val="autoZero"/>
        <c:auto val="1"/>
        <c:lblOffset val="100"/>
        <c:baseTimeUnit val="months"/>
      </c:dateAx>
      <c:valAx>
        <c:axId val="18119104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8118924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DP Bag house CD GDS CO 4'!$AI$3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2586-455E-AC61-E6B36E455C85}"/>
              </c:ext>
            </c:extLst>
          </c:dPt>
          <c:cat>
            <c:numRef>
              <c:f>'CKPI DP Bag house CD GDS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DP Bag house CD GDS CO 4'!$EB$3:$EM$3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86-455E-AC61-E6B36E455C85}"/>
            </c:ext>
          </c:extLst>
        </c:ser>
        <c:ser>
          <c:idx val="3"/>
          <c:order val="1"/>
          <c:tx>
            <c:strRef>
              <c:f>'CKPI DP Bag house CD GDS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DP Bag house CD GDS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DP Bag house CD GDS CO 4'!$EB$4:$EM$4</c:f>
              <c:numCache>
                <c:formatCode>0</c:formatCode>
                <c:ptCount val="12"/>
                <c:pt idx="0">
                  <c:v>165</c:v>
                </c:pt>
                <c:pt idx="1">
                  <c:v>160</c:v>
                </c:pt>
                <c:pt idx="2">
                  <c:v>165</c:v>
                </c:pt>
                <c:pt idx="3">
                  <c:v>165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86-455E-AC61-E6B36E455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424384"/>
        <c:axId val="193426176"/>
      </c:lineChart>
      <c:dateAx>
        <c:axId val="19342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426176"/>
        <c:crosses val="autoZero"/>
        <c:auto val="0"/>
        <c:lblOffset val="100"/>
        <c:baseTimeUnit val="months"/>
      </c:dateAx>
      <c:valAx>
        <c:axId val="193426176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42438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Availability-CO 4 CD GDS '!$DT$1</c:f>
          <c:strCache>
            <c:ptCount val="1"/>
            <c:pt idx="0">
              <c:v>Availability of CO 4 CD GDS Dedusting Units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Availability-CO 4 CD GDS '!$AM$3</c:f>
              <c:strCache>
                <c:ptCount val="1"/>
                <c:pt idx="0">
                  <c:v>Target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Availability-CO 4 CD GDS '!$DW$2:$EH$2</c:f>
              <c:numCache>
                <c:formatCode>mmm\-yy</c:formatCode>
                <c:ptCount val="12"/>
                <c:pt idx="0">
                  <c:v>45108</c:v>
                </c:pt>
                <c:pt idx="1">
                  <c:v>45139</c:v>
                </c:pt>
                <c:pt idx="2">
                  <c:v>45170</c:v>
                </c:pt>
                <c:pt idx="3">
                  <c:v>45200</c:v>
                </c:pt>
                <c:pt idx="4">
                  <c:v>45231</c:v>
                </c:pt>
                <c:pt idx="5">
                  <c:v>45261</c:v>
                </c:pt>
                <c:pt idx="6">
                  <c:v>45292</c:v>
                </c:pt>
                <c:pt idx="7">
                  <c:v>45323</c:v>
                </c:pt>
                <c:pt idx="8">
                  <c:v>45352</c:v>
                </c:pt>
                <c:pt idx="9">
                  <c:v>45383</c:v>
                </c:pt>
                <c:pt idx="10">
                  <c:v>45413</c:v>
                </c:pt>
                <c:pt idx="11">
                  <c:v>45444</c:v>
                </c:pt>
              </c:numCache>
            </c:numRef>
          </c:cat>
          <c:val>
            <c:numRef>
              <c:f>'MKPI Availability-CO 4 CD GDS '!$DW$3:$EH$3</c:f>
              <c:numCache>
                <c:formatCode>0.00</c:formatCode>
                <c:ptCount val="12"/>
                <c:pt idx="0">
                  <c:v>96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F7-4739-AC59-6E6331AC0B4A}"/>
            </c:ext>
          </c:extLst>
        </c:ser>
        <c:ser>
          <c:idx val="1"/>
          <c:order val="1"/>
          <c:tx>
            <c:strRef>
              <c:f>'MKPI Availability-CO 4 CD GDS '!$AM$4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Availability-CO 4 CD GDS '!$DW$2:$EH$2</c:f>
              <c:numCache>
                <c:formatCode>mmm\-yy</c:formatCode>
                <c:ptCount val="12"/>
                <c:pt idx="0">
                  <c:v>45108</c:v>
                </c:pt>
                <c:pt idx="1">
                  <c:v>45139</c:v>
                </c:pt>
                <c:pt idx="2">
                  <c:v>45170</c:v>
                </c:pt>
                <c:pt idx="3">
                  <c:v>45200</c:v>
                </c:pt>
                <c:pt idx="4">
                  <c:v>45231</c:v>
                </c:pt>
                <c:pt idx="5">
                  <c:v>45261</c:v>
                </c:pt>
                <c:pt idx="6">
                  <c:v>45292</c:v>
                </c:pt>
                <c:pt idx="7">
                  <c:v>45323</c:v>
                </c:pt>
                <c:pt idx="8">
                  <c:v>45352</c:v>
                </c:pt>
                <c:pt idx="9">
                  <c:v>45383</c:v>
                </c:pt>
                <c:pt idx="10">
                  <c:v>45413</c:v>
                </c:pt>
                <c:pt idx="11">
                  <c:v>45444</c:v>
                </c:pt>
              </c:numCache>
            </c:numRef>
          </c:cat>
          <c:val>
            <c:numRef>
              <c:f>'MKPI Availability-CO 4 CD GDS '!$DW$4:$EH$4</c:f>
              <c:numCache>
                <c:formatCode>0.00</c:formatCode>
                <c:ptCount val="12"/>
                <c:pt idx="0">
                  <c:v>99.462365591397855</c:v>
                </c:pt>
                <c:pt idx="1">
                  <c:v>98.924731182795696</c:v>
                </c:pt>
                <c:pt idx="2">
                  <c:v>98.924731182795696</c:v>
                </c:pt>
                <c:pt idx="3">
                  <c:v>97.222222222222214</c:v>
                </c:pt>
                <c:pt idx="4">
                  <c:v>98.118279569892479</c:v>
                </c:pt>
                <c:pt idx="5">
                  <c:v>97.777777777777771</c:v>
                </c:pt>
                <c:pt idx="6">
                  <c:v>99.462365591397855</c:v>
                </c:pt>
                <c:pt idx="7">
                  <c:v>99.462365591397855</c:v>
                </c:pt>
                <c:pt idx="8">
                  <c:v>97.701149425287355</c:v>
                </c:pt>
                <c:pt idx="9">
                  <c:v>95.833333333333343</c:v>
                </c:pt>
                <c:pt idx="10">
                  <c:v>97.777777777777771</c:v>
                </c:pt>
                <c:pt idx="11">
                  <c:v>98.888888888888886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F7-4739-AC59-6E6331AC0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451136"/>
        <c:axId val="281469696"/>
      </c:barChart>
      <c:dateAx>
        <c:axId val="281451136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1469696"/>
        <c:crosses val="autoZero"/>
        <c:auto val="1"/>
        <c:lblOffset val="100"/>
        <c:baseTimeUnit val="months"/>
      </c:dateAx>
      <c:valAx>
        <c:axId val="28146969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1451136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Availability-CO 4 CD GDS '!$AM$4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cat>
            <c:numRef>
              <c:f>'MKPI Availability-CO 4 CD GDS 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Availability-CO 4 CD GDS '!$DT$4:$EI$4</c:f>
              <c:numCache>
                <c:formatCode>0.00</c:formatCode>
                <c:ptCount val="16"/>
                <c:pt idx="0">
                  <c:v>98.333333333333329</c:v>
                </c:pt>
                <c:pt idx="1">
                  <c:v>99.404761904761912</c:v>
                </c:pt>
                <c:pt idx="2">
                  <c:v>98.387096774193552</c:v>
                </c:pt>
                <c:pt idx="3">
                  <c:v>99.462365591397855</c:v>
                </c:pt>
                <c:pt idx="4">
                  <c:v>98.924731182795696</c:v>
                </c:pt>
                <c:pt idx="5">
                  <c:v>98.924731182795696</c:v>
                </c:pt>
                <c:pt idx="6">
                  <c:v>97.222222222222214</c:v>
                </c:pt>
                <c:pt idx="7">
                  <c:v>98.118279569892479</c:v>
                </c:pt>
                <c:pt idx="8">
                  <c:v>97.777777777777771</c:v>
                </c:pt>
                <c:pt idx="9">
                  <c:v>99.462365591397855</c:v>
                </c:pt>
                <c:pt idx="10">
                  <c:v>99.462365591397855</c:v>
                </c:pt>
                <c:pt idx="11">
                  <c:v>97.701149425287355</c:v>
                </c:pt>
                <c:pt idx="12">
                  <c:v>95.833333333333343</c:v>
                </c:pt>
                <c:pt idx="13">
                  <c:v>97.777777777777771</c:v>
                </c:pt>
                <c:pt idx="14">
                  <c:v>98.888888888888886</c:v>
                </c:pt>
                <c:pt idx="15">
                  <c:v>96.666666666666671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B6-4A37-9A5B-3623E2ACD5BF}"/>
            </c:ext>
          </c:extLst>
        </c:ser>
        <c:ser>
          <c:idx val="2"/>
          <c:order val="1"/>
          <c:tx>
            <c:strRef>
              <c:f>'MKPI Availability-CO 4 CD GDS '!$AM$3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5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800"/>
                    </a:pPr>
                    <a:fld id="{03444EA9-AB3D-40CE-9EA5-11C1AD532AAB}" type="SERIESNAME">
                      <a:rPr lang="en-US" sz="2800"/>
                      <a:pPr>
                        <a:defRPr sz="2800"/>
                      </a:pPr>
                      <a:t>[SERIES NAME]</a:t>
                    </a:fld>
                    <a:r>
                      <a:rPr lang="en-US" sz="2800"/>
                      <a:t>=</a:t>
                    </a:r>
                    <a:fld id="{63F14F1E-98F0-4043-96BD-3FF32CE0DAF2}" type="VALUE">
                      <a:rPr lang="en-US" sz="2800"/>
                      <a:pPr>
                        <a:defRPr sz="2800"/>
                      </a:pPr>
                      <a:t>[VALUE]</a:t>
                    </a:fld>
                    <a:endParaRPr lang="en-US" sz="28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7BB6-4A37-9A5B-3623E2ACD5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Availability-CO 4 CD GDS 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Availability-CO 4 CD GDS '!$DT$3:$EJ$3</c:f>
              <c:numCache>
                <c:formatCode>0.00</c:formatCode>
                <c:ptCount val="17"/>
                <c:pt idx="0">
                  <c:v>96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96</c:v>
                </c:pt>
                <c:pt idx="10">
                  <c:v>96</c:v>
                </c:pt>
                <c:pt idx="11">
                  <c:v>96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98</c:v>
                </c:pt>
                <c:pt idx="16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B6-4A37-9A5B-3623E2ACD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801088"/>
        <c:axId val="281802624"/>
      </c:lineChart>
      <c:dateAx>
        <c:axId val="281801088"/>
        <c:scaling>
          <c:orientation val="minMax"/>
          <c:max val="45717"/>
          <c:min val="45383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802624"/>
        <c:crosses val="autoZero"/>
        <c:auto val="0"/>
        <c:lblOffset val="100"/>
        <c:baseTimeUnit val="months"/>
      </c:dateAx>
      <c:valAx>
        <c:axId val="28180262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801088"/>
        <c:crossesAt val="45383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DP Bag house CD GDS CO 3'!$G$7:$N$7</c:f>
          <c:strCache>
            <c:ptCount val="8"/>
            <c:pt idx="0">
              <c:v>DP pressure across bag hose CD GDS CO 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DP Bag house CD GDS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DP Bag house CD GDS CO 3'!$DP$2:$EA$2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DP Bag house CD GDS CO 3'!$DP$3:$EA$3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7F-4EDF-97C1-C1B1F437C3D2}"/>
            </c:ext>
          </c:extLst>
        </c:ser>
        <c:ser>
          <c:idx val="1"/>
          <c:order val="1"/>
          <c:tx>
            <c:strRef>
              <c:f>'CKPI DP Bag house CD GDS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DP Bag house CD GDS CO 3'!$DP$2:$EA$2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DP Bag house CD GDS CO 3'!$DP$4:$EA$4</c:f>
              <c:numCache>
                <c:formatCode>0</c:formatCode>
                <c:ptCount val="12"/>
                <c:pt idx="0">
                  <c:v>180</c:v>
                </c:pt>
                <c:pt idx="1">
                  <c:v>170</c:v>
                </c:pt>
                <c:pt idx="2">
                  <c:v>170</c:v>
                </c:pt>
                <c:pt idx="3">
                  <c:v>180</c:v>
                </c:pt>
                <c:pt idx="4">
                  <c:v>180</c:v>
                </c:pt>
                <c:pt idx="5">
                  <c:v>170</c:v>
                </c:pt>
                <c:pt idx="6">
                  <c:v>170</c:v>
                </c:pt>
                <c:pt idx="7">
                  <c:v>180</c:v>
                </c:pt>
                <c:pt idx="8">
                  <c:v>175</c:v>
                </c:pt>
                <c:pt idx="9">
                  <c:v>170</c:v>
                </c:pt>
                <c:pt idx="10">
                  <c:v>175</c:v>
                </c:pt>
                <c:pt idx="11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7F-4EDF-97C1-C1B1F437C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630208"/>
        <c:axId val="193631744"/>
      </c:barChart>
      <c:dateAx>
        <c:axId val="19363020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93631744"/>
        <c:crosses val="autoZero"/>
        <c:auto val="1"/>
        <c:lblOffset val="100"/>
        <c:baseTimeUnit val="months"/>
      </c:dateAx>
      <c:valAx>
        <c:axId val="193631744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9363020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DP Bag house CD GDS CO 3'!$AI$3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A118-40A3-9B54-39E367C18C9B}"/>
              </c:ext>
            </c:extLst>
          </c:dPt>
          <c:cat>
            <c:numRef>
              <c:f>'CKPI DP Bag house CD GDS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DP Bag house CD GDS CO 3'!$EB$3:$EM$3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18-40A3-9B54-39E367C18C9B}"/>
            </c:ext>
          </c:extLst>
        </c:ser>
        <c:ser>
          <c:idx val="3"/>
          <c:order val="1"/>
          <c:tx>
            <c:strRef>
              <c:f>'CKPI DP Bag house CD GDS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DP Bag house CD GDS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DP Bag house CD GDS CO 3'!$EB$4:$EM$4</c:f>
              <c:numCache>
                <c:formatCode>0</c:formatCode>
                <c:ptCount val="12"/>
                <c:pt idx="0">
                  <c:v>180</c:v>
                </c:pt>
                <c:pt idx="1">
                  <c:v>170</c:v>
                </c:pt>
                <c:pt idx="2">
                  <c:v>165</c:v>
                </c:pt>
                <c:pt idx="3">
                  <c:v>160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18-40A3-9B54-39E367C18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655168"/>
        <c:axId val="193656704"/>
      </c:lineChart>
      <c:dateAx>
        <c:axId val="193655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656704"/>
        <c:crosses val="autoZero"/>
        <c:auto val="0"/>
        <c:lblOffset val="100"/>
        <c:baseTimeUnit val="months"/>
      </c:dateAx>
      <c:valAx>
        <c:axId val="19365670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655168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Availability-CO 3 CD GDS '!$DT$1</c:f>
          <c:strCache>
            <c:ptCount val="1"/>
            <c:pt idx="0">
              <c:v>Availability of CO 3 CD GDS Dedusting Units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Availability-CO 3 CD GDS '!$AM$3</c:f>
              <c:strCache>
                <c:ptCount val="1"/>
                <c:pt idx="0">
                  <c:v>Target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Availability-CO 3 CD GDS '!$DW$2:$EH$2</c:f>
              <c:numCache>
                <c:formatCode>mmm\-yy</c:formatCode>
                <c:ptCount val="12"/>
                <c:pt idx="0">
                  <c:v>45108</c:v>
                </c:pt>
                <c:pt idx="1">
                  <c:v>45139</c:v>
                </c:pt>
                <c:pt idx="2">
                  <c:v>45170</c:v>
                </c:pt>
                <c:pt idx="3">
                  <c:v>45200</c:v>
                </c:pt>
                <c:pt idx="4">
                  <c:v>45231</c:v>
                </c:pt>
                <c:pt idx="5">
                  <c:v>45261</c:v>
                </c:pt>
                <c:pt idx="6">
                  <c:v>45292</c:v>
                </c:pt>
                <c:pt idx="7">
                  <c:v>45323</c:v>
                </c:pt>
                <c:pt idx="8">
                  <c:v>45352</c:v>
                </c:pt>
                <c:pt idx="9">
                  <c:v>45383</c:v>
                </c:pt>
                <c:pt idx="10">
                  <c:v>45413</c:v>
                </c:pt>
                <c:pt idx="11">
                  <c:v>45444</c:v>
                </c:pt>
              </c:numCache>
            </c:numRef>
          </c:cat>
          <c:val>
            <c:numRef>
              <c:f>'MKPI Availability-CO 3 CD GDS '!$DW$3:$EH$3</c:f>
              <c:numCache>
                <c:formatCode>0.00</c:formatCode>
                <c:ptCount val="12"/>
                <c:pt idx="0">
                  <c:v>96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00-4B69-8159-52E19A090E7A}"/>
            </c:ext>
          </c:extLst>
        </c:ser>
        <c:ser>
          <c:idx val="1"/>
          <c:order val="1"/>
          <c:tx>
            <c:strRef>
              <c:f>'MKPI Availability-CO 3 CD GDS '!$AM$4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Availability-CO 3 CD GDS '!$DW$2:$EH$2</c:f>
              <c:numCache>
                <c:formatCode>mmm\-yy</c:formatCode>
                <c:ptCount val="12"/>
                <c:pt idx="0">
                  <c:v>45108</c:v>
                </c:pt>
                <c:pt idx="1">
                  <c:v>45139</c:v>
                </c:pt>
                <c:pt idx="2">
                  <c:v>45170</c:v>
                </c:pt>
                <c:pt idx="3">
                  <c:v>45200</c:v>
                </c:pt>
                <c:pt idx="4">
                  <c:v>45231</c:v>
                </c:pt>
                <c:pt idx="5">
                  <c:v>45261</c:v>
                </c:pt>
                <c:pt idx="6">
                  <c:v>45292</c:v>
                </c:pt>
                <c:pt idx="7">
                  <c:v>45323</c:v>
                </c:pt>
                <c:pt idx="8">
                  <c:v>45352</c:v>
                </c:pt>
                <c:pt idx="9">
                  <c:v>45383</c:v>
                </c:pt>
                <c:pt idx="10">
                  <c:v>45413</c:v>
                </c:pt>
                <c:pt idx="11">
                  <c:v>45444</c:v>
                </c:pt>
              </c:numCache>
            </c:numRef>
          </c:cat>
          <c:val>
            <c:numRef>
              <c:f>'MKPI Availability-CO 3 CD GDS '!$DW$4:$EH$4</c:f>
              <c:numCache>
                <c:formatCode>0.00</c:formatCode>
                <c:ptCount val="12"/>
                <c:pt idx="0">
                  <c:v>98.387096774193552</c:v>
                </c:pt>
                <c:pt idx="1">
                  <c:v>96.774193548387103</c:v>
                </c:pt>
                <c:pt idx="2">
                  <c:v>97.311827956989248</c:v>
                </c:pt>
                <c:pt idx="3">
                  <c:v>97.777777777777771</c:v>
                </c:pt>
                <c:pt idx="4">
                  <c:v>99.462365591397855</c:v>
                </c:pt>
                <c:pt idx="5">
                  <c:v>98.888888888888886</c:v>
                </c:pt>
                <c:pt idx="6">
                  <c:v>98.924731182795696</c:v>
                </c:pt>
                <c:pt idx="7">
                  <c:v>99.462365591397855</c:v>
                </c:pt>
                <c:pt idx="8">
                  <c:v>97.701149425287355</c:v>
                </c:pt>
                <c:pt idx="9">
                  <c:v>99.166666666666671</c:v>
                </c:pt>
                <c:pt idx="10">
                  <c:v>98.888888888888886</c:v>
                </c:pt>
                <c:pt idx="11">
                  <c:v>97.777777777777771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00-4B69-8159-52E19A090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035328"/>
        <c:axId val="282037248"/>
      </c:barChart>
      <c:dateAx>
        <c:axId val="282035328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2037248"/>
        <c:crosses val="autoZero"/>
        <c:auto val="1"/>
        <c:lblOffset val="100"/>
        <c:baseTimeUnit val="months"/>
      </c:dateAx>
      <c:valAx>
        <c:axId val="28203724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203532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Availability-CO 3 CD GDS '!$AM$4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cat>
            <c:numRef>
              <c:f>'MKPI Availability-CO 3 CD GDS 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Availability-CO 3 CD GDS '!$DT$4:$EI$4</c:f>
              <c:numCache>
                <c:formatCode>0.00</c:formatCode>
                <c:ptCount val="16"/>
                <c:pt idx="0">
                  <c:v>98.333333333333329</c:v>
                </c:pt>
                <c:pt idx="1">
                  <c:v>98.214285714285708</c:v>
                </c:pt>
                <c:pt idx="2">
                  <c:v>97.311827956989248</c:v>
                </c:pt>
                <c:pt idx="3">
                  <c:v>98.387096774193552</c:v>
                </c:pt>
                <c:pt idx="4">
                  <c:v>96.774193548387103</c:v>
                </c:pt>
                <c:pt idx="5">
                  <c:v>97.311827956989248</c:v>
                </c:pt>
                <c:pt idx="6">
                  <c:v>97.777777777777771</c:v>
                </c:pt>
                <c:pt idx="7">
                  <c:v>99.462365591397855</c:v>
                </c:pt>
                <c:pt idx="8">
                  <c:v>98.888888888888886</c:v>
                </c:pt>
                <c:pt idx="9">
                  <c:v>98.924731182795696</c:v>
                </c:pt>
                <c:pt idx="10">
                  <c:v>99.462365591397855</c:v>
                </c:pt>
                <c:pt idx="11">
                  <c:v>97.701149425287355</c:v>
                </c:pt>
                <c:pt idx="12">
                  <c:v>99.166666666666671</c:v>
                </c:pt>
                <c:pt idx="13">
                  <c:v>98.888888888888886</c:v>
                </c:pt>
                <c:pt idx="14">
                  <c:v>97.777777777777771</c:v>
                </c:pt>
                <c:pt idx="15">
                  <c:v>99.444444444444443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05-42EB-9706-7344F3A5189D}"/>
            </c:ext>
          </c:extLst>
        </c:ser>
        <c:ser>
          <c:idx val="2"/>
          <c:order val="1"/>
          <c:tx>
            <c:strRef>
              <c:f>'MKPI Availability-CO 3 CD GDS '!$AM$3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5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800"/>
                    </a:pPr>
                    <a:fld id="{03444EA9-AB3D-40CE-9EA5-11C1AD532AAB}" type="SERIESNAME">
                      <a:rPr lang="en-US" sz="2800"/>
                      <a:pPr>
                        <a:defRPr sz="2800"/>
                      </a:pPr>
                      <a:t>[SERIES NAME]</a:t>
                    </a:fld>
                    <a:r>
                      <a:rPr lang="en-US" sz="2800"/>
                      <a:t>=</a:t>
                    </a:r>
                    <a:fld id="{63F14F1E-98F0-4043-96BD-3FF32CE0DAF2}" type="VALUE">
                      <a:rPr lang="en-US" sz="2800"/>
                      <a:pPr>
                        <a:defRPr sz="2800"/>
                      </a:pPr>
                      <a:t>[VALUE]</a:t>
                    </a:fld>
                    <a:endParaRPr lang="en-US" sz="28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105-42EB-9706-7344F3A518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Availability-CO 3 CD GDS 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Availability-CO 3 CD GDS '!$DT$3:$EJ$3</c:f>
              <c:numCache>
                <c:formatCode>0.00</c:formatCode>
                <c:ptCount val="17"/>
                <c:pt idx="0">
                  <c:v>96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96</c:v>
                </c:pt>
                <c:pt idx="10">
                  <c:v>96</c:v>
                </c:pt>
                <c:pt idx="11">
                  <c:v>96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98</c:v>
                </c:pt>
                <c:pt idx="16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05-42EB-9706-7344F3A51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434176"/>
        <c:axId val="282452352"/>
      </c:lineChart>
      <c:dateAx>
        <c:axId val="282434176"/>
        <c:scaling>
          <c:orientation val="minMax"/>
          <c:max val="45689"/>
          <c:min val="45383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452352"/>
        <c:crosses val="autoZero"/>
        <c:auto val="0"/>
        <c:lblOffset val="100"/>
        <c:baseTimeUnit val="months"/>
      </c:dateAx>
      <c:valAx>
        <c:axId val="282452352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434176"/>
        <c:crossesAt val="45383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DP Bag house AB GDS CO 4'!$G$7:$N$7</c:f>
          <c:strCache>
            <c:ptCount val="8"/>
            <c:pt idx="0">
              <c:v>DP pressure across bag hose AB GDS CO 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DP Bag house AB GDS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DP Bag house AB GDS CO 4'!$DP$2:$EA$2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DP Bag house AB GDS CO 4'!$DP$3:$EA$3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D1-4249-B466-B5F3E2761B90}"/>
            </c:ext>
          </c:extLst>
        </c:ser>
        <c:ser>
          <c:idx val="1"/>
          <c:order val="1"/>
          <c:tx>
            <c:strRef>
              <c:f>'CKPI DP Bag house AB GDS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DP Bag house AB GDS CO 4'!$DP$2:$EA$2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DP Bag house AB GDS CO 4'!$DP$4:$EA$4</c:f>
              <c:numCache>
                <c:formatCode>0</c:formatCode>
                <c:ptCount val="12"/>
                <c:pt idx="0">
                  <c:v>175</c:v>
                </c:pt>
                <c:pt idx="1">
                  <c:v>180</c:v>
                </c:pt>
                <c:pt idx="2">
                  <c:v>170</c:v>
                </c:pt>
                <c:pt idx="3">
                  <c:v>180</c:v>
                </c:pt>
                <c:pt idx="4">
                  <c:v>180</c:v>
                </c:pt>
                <c:pt idx="5">
                  <c:v>170</c:v>
                </c:pt>
                <c:pt idx="6">
                  <c:v>165</c:v>
                </c:pt>
                <c:pt idx="7">
                  <c:v>160</c:v>
                </c:pt>
                <c:pt idx="8">
                  <c:v>175</c:v>
                </c:pt>
                <c:pt idx="9">
                  <c:v>170</c:v>
                </c:pt>
                <c:pt idx="10">
                  <c:v>180</c:v>
                </c:pt>
                <c:pt idx="11">
                  <c:v>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D1-4249-B466-B5F3E2761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6895744"/>
        <c:axId val="246897280"/>
      </c:barChart>
      <c:dateAx>
        <c:axId val="24689574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6897280"/>
        <c:crosses val="autoZero"/>
        <c:auto val="1"/>
        <c:lblOffset val="100"/>
        <c:baseTimeUnit val="months"/>
      </c:dateAx>
      <c:valAx>
        <c:axId val="24689728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689574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DP Bag house AB GDS CO 4'!$AI$3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AD52-4280-A8F7-1C9CE27A1A42}"/>
              </c:ext>
            </c:extLst>
          </c:dPt>
          <c:cat>
            <c:numRef>
              <c:f>'CKPI DP Bag house AB GDS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DP Bag house AB GDS CO 4'!$EB$3:$EM$3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52-4280-A8F7-1C9CE27A1A42}"/>
            </c:ext>
          </c:extLst>
        </c:ser>
        <c:ser>
          <c:idx val="3"/>
          <c:order val="1"/>
          <c:tx>
            <c:strRef>
              <c:f>'CKPI DP Bag house AB GDS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DP Bag house AB GDS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DP Bag house AB GDS CO 4'!$EB$4:$EM$4</c:f>
              <c:numCache>
                <c:formatCode>0</c:formatCode>
                <c:ptCount val="12"/>
                <c:pt idx="0">
                  <c:v>165</c:v>
                </c:pt>
                <c:pt idx="1">
                  <c:v>175</c:v>
                </c:pt>
                <c:pt idx="2">
                  <c:v>170</c:v>
                </c:pt>
                <c:pt idx="3">
                  <c:v>160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52-4280-A8F7-1C9CE27A1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7072256"/>
        <c:axId val="247073792"/>
      </c:lineChart>
      <c:dateAx>
        <c:axId val="24707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073792"/>
        <c:crosses val="autoZero"/>
        <c:auto val="0"/>
        <c:lblOffset val="100"/>
        <c:baseTimeUnit val="months"/>
      </c:dateAx>
      <c:valAx>
        <c:axId val="247073792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072256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Availability-CO 4 AB GDS '!$DT$1</c:f>
          <c:strCache>
            <c:ptCount val="1"/>
            <c:pt idx="0">
              <c:v>Availability of CO 4 CD GDS Dedusting Units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Availability-CO 4 AB GDS '!$AM$3</c:f>
              <c:strCache>
                <c:ptCount val="1"/>
                <c:pt idx="0">
                  <c:v>Target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Availability-CO 4 AB GDS '!$DX$2:$EI$2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'MKPI Availability-CO 4 AB GDS '!$DX$3:$EI$3</c:f>
              <c:numCache>
                <c:formatCode>0.00</c:formatCode>
                <c:ptCount val="12"/>
                <c:pt idx="0">
                  <c:v>96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98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9B-4C07-A53D-179E0D4CA9A6}"/>
            </c:ext>
          </c:extLst>
        </c:ser>
        <c:ser>
          <c:idx val="1"/>
          <c:order val="1"/>
          <c:tx>
            <c:strRef>
              <c:f>'MKPI Availability-CO 4 AB GDS '!$AM$4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Availability-CO 4 AB GDS '!$DX$2:$EI$2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'MKPI Availability-CO 4 AB GDS '!$DX$4:$EI$4</c:f>
              <c:numCache>
                <c:formatCode>0.00</c:formatCode>
                <c:ptCount val="12"/>
                <c:pt idx="0">
                  <c:v>98.924731182795696</c:v>
                </c:pt>
                <c:pt idx="1">
                  <c:v>98.924731182795696</c:v>
                </c:pt>
                <c:pt idx="2">
                  <c:v>97.222222222222214</c:v>
                </c:pt>
                <c:pt idx="3">
                  <c:v>98.118279569892479</c:v>
                </c:pt>
                <c:pt idx="4">
                  <c:v>97.777777777777771</c:v>
                </c:pt>
                <c:pt idx="5">
                  <c:v>99.462365591397855</c:v>
                </c:pt>
                <c:pt idx="6">
                  <c:v>99.462365591397855</c:v>
                </c:pt>
                <c:pt idx="7">
                  <c:v>97.701149425287355</c:v>
                </c:pt>
                <c:pt idx="8">
                  <c:v>95.833333333333343</c:v>
                </c:pt>
                <c:pt idx="9">
                  <c:v>97.777777777777771</c:v>
                </c:pt>
                <c:pt idx="10">
                  <c:v>98.888888888888886</c:v>
                </c:pt>
                <c:pt idx="11">
                  <c:v>96.666666666666671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9B-4C07-A53D-179E0D4CA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512768"/>
        <c:axId val="282519040"/>
      </c:barChart>
      <c:dateAx>
        <c:axId val="282512768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2519040"/>
        <c:crosses val="autoZero"/>
        <c:auto val="1"/>
        <c:lblOffset val="100"/>
        <c:baseTimeUnit val="months"/>
      </c:dateAx>
      <c:valAx>
        <c:axId val="282519040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251276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Availability-CO 4 AB GDS '!$AM$4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cat>
            <c:numRef>
              <c:f>'MKPI Availability-CO 4 AB GDS 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Availability-CO 4 AB GDS '!$DT$4:$EI$4</c:f>
              <c:numCache>
                <c:formatCode>0.00</c:formatCode>
                <c:ptCount val="16"/>
                <c:pt idx="0">
                  <c:v>98.333333333333329</c:v>
                </c:pt>
                <c:pt idx="1">
                  <c:v>99.404761904761912</c:v>
                </c:pt>
                <c:pt idx="2">
                  <c:v>98.387096774193552</c:v>
                </c:pt>
                <c:pt idx="3">
                  <c:v>99.462365591397855</c:v>
                </c:pt>
                <c:pt idx="4">
                  <c:v>98.924731182795696</c:v>
                </c:pt>
                <c:pt idx="5">
                  <c:v>98.924731182795696</c:v>
                </c:pt>
                <c:pt idx="6">
                  <c:v>97.222222222222214</c:v>
                </c:pt>
                <c:pt idx="7">
                  <c:v>98.118279569892479</c:v>
                </c:pt>
                <c:pt idx="8">
                  <c:v>97.777777777777771</c:v>
                </c:pt>
                <c:pt idx="9">
                  <c:v>99.462365591397855</c:v>
                </c:pt>
                <c:pt idx="10">
                  <c:v>99.462365591397855</c:v>
                </c:pt>
                <c:pt idx="11">
                  <c:v>97.701149425287355</c:v>
                </c:pt>
                <c:pt idx="12">
                  <c:v>95.833333333333343</c:v>
                </c:pt>
                <c:pt idx="13">
                  <c:v>97.777777777777771</c:v>
                </c:pt>
                <c:pt idx="14">
                  <c:v>98.888888888888886</c:v>
                </c:pt>
                <c:pt idx="15">
                  <c:v>96.666666666666671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ED-4D59-83D4-B5D9389E5369}"/>
            </c:ext>
          </c:extLst>
        </c:ser>
        <c:ser>
          <c:idx val="2"/>
          <c:order val="1"/>
          <c:tx>
            <c:strRef>
              <c:f>'MKPI Availability-CO 4 AB GDS '!$AM$3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5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800"/>
                    </a:pPr>
                    <a:fld id="{03444EA9-AB3D-40CE-9EA5-11C1AD532AAB}" type="SERIESNAME">
                      <a:rPr lang="en-US" sz="2800"/>
                      <a:pPr>
                        <a:defRPr sz="2800"/>
                      </a:pPr>
                      <a:t>[SERIES NAME]</a:t>
                    </a:fld>
                    <a:r>
                      <a:rPr lang="en-US" sz="2800"/>
                      <a:t>=</a:t>
                    </a:r>
                    <a:fld id="{63F14F1E-98F0-4043-96BD-3FF32CE0DAF2}" type="VALUE">
                      <a:rPr lang="en-US" sz="2800"/>
                      <a:pPr>
                        <a:defRPr sz="2800"/>
                      </a:pPr>
                      <a:t>[VALUE]</a:t>
                    </a:fld>
                    <a:endParaRPr lang="en-US" sz="28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AEED-4D59-83D4-B5D9389E53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Availability-CO 4 AB GDS 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Availability-CO 4 AB GDS '!$DT$3:$EJ$3</c:f>
              <c:numCache>
                <c:formatCode>0.00</c:formatCode>
                <c:ptCount val="17"/>
                <c:pt idx="0">
                  <c:v>96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96</c:v>
                </c:pt>
                <c:pt idx="10">
                  <c:v>96</c:v>
                </c:pt>
                <c:pt idx="11">
                  <c:v>96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98</c:v>
                </c:pt>
                <c:pt idx="16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ED-4D59-83D4-B5D9389E5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666112"/>
        <c:axId val="282667648"/>
      </c:lineChart>
      <c:dateAx>
        <c:axId val="282666112"/>
        <c:scaling>
          <c:orientation val="minMax"/>
          <c:max val="45717"/>
          <c:min val="45383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667648"/>
        <c:crosses val="autoZero"/>
        <c:auto val="0"/>
        <c:lblOffset val="100"/>
        <c:baseTimeUnit val="months"/>
      </c:dateAx>
      <c:valAx>
        <c:axId val="282667648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666112"/>
        <c:crossesAt val="45383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DP Bag house AB GDS CO 3'!$G$7:$N$7</c:f>
          <c:strCache>
            <c:ptCount val="8"/>
            <c:pt idx="0">
              <c:v>DP pressure across bag hose AB GDS CO 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DP Bag house AB GDS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DP Bag house AB GDS CO 3'!$DP$2:$EA$2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DP Bag house AB GDS CO 3'!$DP$3:$EA$3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4A-4FE6-AA14-FA74C65E630A}"/>
            </c:ext>
          </c:extLst>
        </c:ser>
        <c:ser>
          <c:idx val="1"/>
          <c:order val="1"/>
          <c:tx>
            <c:strRef>
              <c:f>'CKPI DP Bag house AB GDS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DP Bag house AB GDS CO 3'!$DP$2:$EA$2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DP Bag house AB GDS CO 3'!$DP$4:$EA$4</c:f>
              <c:numCache>
                <c:formatCode>0</c:formatCode>
                <c:ptCount val="12"/>
                <c:pt idx="0">
                  <c:v>180</c:v>
                </c:pt>
                <c:pt idx="1">
                  <c:v>180</c:v>
                </c:pt>
                <c:pt idx="2">
                  <c:v>170</c:v>
                </c:pt>
                <c:pt idx="3">
                  <c:v>170</c:v>
                </c:pt>
                <c:pt idx="4">
                  <c:v>180</c:v>
                </c:pt>
                <c:pt idx="5">
                  <c:v>175</c:v>
                </c:pt>
                <c:pt idx="6">
                  <c:v>170</c:v>
                </c:pt>
                <c:pt idx="7">
                  <c:v>160</c:v>
                </c:pt>
                <c:pt idx="8">
                  <c:v>170</c:v>
                </c:pt>
                <c:pt idx="9">
                  <c:v>175</c:v>
                </c:pt>
                <c:pt idx="10">
                  <c:v>170</c:v>
                </c:pt>
                <c:pt idx="11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4A-4FE6-AA14-FA74C65E6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134464"/>
        <c:axId val="247144448"/>
      </c:barChart>
      <c:dateAx>
        <c:axId val="24713446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144448"/>
        <c:crosses val="autoZero"/>
        <c:auto val="1"/>
        <c:lblOffset val="100"/>
        <c:baseTimeUnit val="months"/>
      </c:dateAx>
      <c:valAx>
        <c:axId val="247144448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13446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DP Bag house AB GDS CO 3'!$AI$3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DE75-4FDC-9FB5-CD8EB11EC861}"/>
              </c:ext>
            </c:extLst>
          </c:dPt>
          <c:cat>
            <c:numRef>
              <c:f>'CKPI DP Bag house AB GDS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DP Bag house AB GDS CO 3'!$EB$3:$EM$3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75-4FDC-9FB5-CD8EB11EC861}"/>
            </c:ext>
          </c:extLst>
        </c:ser>
        <c:ser>
          <c:idx val="3"/>
          <c:order val="1"/>
          <c:tx>
            <c:strRef>
              <c:f>'CKPI DP Bag house AB GDS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DP Bag house AB GDS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DP Bag house AB GDS CO 3'!$EB$4:$EM$4</c:f>
              <c:numCache>
                <c:formatCode>0</c:formatCode>
                <c:ptCount val="12"/>
                <c:pt idx="0">
                  <c:v>190</c:v>
                </c:pt>
                <c:pt idx="1">
                  <c:v>170</c:v>
                </c:pt>
                <c:pt idx="2">
                  <c:v>160</c:v>
                </c:pt>
                <c:pt idx="3">
                  <c:v>155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75-4FDC-9FB5-CD8EB11EC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7179904"/>
        <c:axId val="247181696"/>
      </c:lineChart>
      <c:dateAx>
        <c:axId val="24717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81696"/>
        <c:crosses val="autoZero"/>
        <c:auto val="0"/>
        <c:lblOffset val="100"/>
        <c:baseTimeUnit val="months"/>
      </c:dateAx>
      <c:valAx>
        <c:axId val="247181696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7990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Availability-CO 3 AB GDS '!$DT$1</c:f>
          <c:strCache>
            <c:ptCount val="1"/>
            <c:pt idx="0">
              <c:v>Availability of CO 3 CD GDS Dedusting Units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Availability-CO 3 AB GDS '!$AM$3</c:f>
              <c:strCache>
                <c:ptCount val="1"/>
                <c:pt idx="0">
                  <c:v>Target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Availability-CO 3 AB GDS '!$DX$2:$EI$2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'MKPI Availability-CO 3 AB GDS '!$DX$3:$EI$3</c:f>
              <c:numCache>
                <c:formatCode>0.00</c:formatCode>
                <c:ptCount val="12"/>
                <c:pt idx="0">
                  <c:v>96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98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01-4826-BF2D-51700CC0D0C0}"/>
            </c:ext>
          </c:extLst>
        </c:ser>
        <c:ser>
          <c:idx val="1"/>
          <c:order val="1"/>
          <c:tx>
            <c:strRef>
              <c:f>'MKPI Availability-CO 3 AB GDS '!$AM$4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Availability-CO 3 AB GDS '!$DX$2:$EI$2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'MKPI Availability-CO 3 AB GDS '!$DX$4:$EI$4</c:f>
              <c:numCache>
                <c:formatCode>0.00</c:formatCode>
                <c:ptCount val="12"/>
                <c:pt idx="0">
                  <c:v>98.387096774193552</c:v>
                </c:pt>
                <c:pt idx="1">
                  <c:v>99.462365591397855</c:v>
                </c:pt>
                <c:pt idx="2">
                  <c:v>98.888888888888886</c:v>
                </c:pt>
                <c:pt idx="3">
                  <c:v>99.462365591397855</c:v>
                </c:pt>
                <c:pt idx="4">
                  <c:v>99.444444444444443</c:v>
                </c:pt>
                <c:pt idx="5">
                  <c:v>97.311827956989248</c:v>
                </c:pt>
                <c:pt idx="6">
                  <c:v>96.236559139784944</c:v>
                </c:pt>
                <c:pt idx="7">
                  <c:v>97.126436781609186</c:v>
                </c:pt>
                <c:pt idx="8">
                  <c:v>96.666666666666671</c:v>
                </c:pt>
                <c:pt idx="9">
                  <c:v>99.444444444444443</c:v>
                </c:pt>
                <c:pt idx="10">
                  <c:v>98.333333333333329</c:v>
                </c:pt>
                <c:pt idx="11">
                  <c:v>97.777777777777771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01-4826-BF2D-51700CC0D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7283072"/>
        <c:axId val="287293440"/>
      </c:barChart>
      <c:dateAx>
        <c:axId val="287283072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7293440"/>
        <c:crosses val="autoZero"/>
        <c:auto val="1"/>
        <c:lblOffset val="100"/>
        <c:baseTimeUnit val="months"/>
      </c:dateAx>
      <c:valAx>
        <c:axId val="287293440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728307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Availability-CO 3 AB GDS '!$AM$4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cat>
            <c:numRef>
              <c:f>'MKPI Availability-CO 3 AB GDS 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Availability-CO 3 AB GDS '!$DT$4:$EI$4</c:f>
              <c:numCache>
                <c:formatCode>0.00</c:formatCode>
                <c:ptCount val="16"/>
                <c:pt idx="0">
                  <c:v>98.333333333333329</c:v>
                </c:pt>
                <c:pt idx="1">
                  <c:v>99.404761904761912</c:v>
                </c:pt>
                <c:pt idx="2">
                  <c:v>99.462365591397855</c:v>
                </c:pt>
                <c:pt idx="3">
                  <c:v>98.924731182795696</c:v>
                </c:pt>
                <c:pt idx="4">
                  <c:v>98.387096774193552</c:v>
                </c:pt>
                <c:pt idx="5">
                  <c:v>99.462365591397855</c:v>
                </c:pt>
                <c:pt idx="6">
                  <c:v>98.888888888888886</c:v>
                </c:pt>
                <c:pt idx="7">
                  <c:v>99.462365591397855</c:v>
                </c:pt>
                <c:pt idx="8">
                  <c:v>99.444444444444443</c:v>
                </c:pt>
                <c:pt idx="9">
                  <c:v>97.311827956989248</c:v>
                </c:pt>
                <c:pt idx="10">
                  <c:v>96.236559139784944</c:v>
                </c:pt>
                <c:pt idx="11">
                  <c:v>97.126436781609186</c:v>
                </c:pt>
                <c:pt idx="12">
                  <c:v>96.666666666666671</c:v>
                </c:pt>
                <c:pt idx="13">
                  <c:v>99.444444444444443</c:v>
                </c:pt>
                <c:pt idx="14">
                  <c:v>98.333333333333329</c:v>
                </c:pt>
                <c:pt idx="15">
                  <c:v>97.777777777777771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39-4EE6-8DF9-223F2F69C6D9}"/>
            </c:ext>
          </c:extLst>
        </c:ser>
        <c:ser>
          <c:idx val="2"/>
          <c:order val="1"/>
          <c:tx>
            <c:strRef>
              <c:f>'MKPI Availability-CO 3 AB GDS '!$AM$3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5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800"/>
                    </a:pPr>
                    <a:fld id="{03444EA9-AB3D-40CE-9EA5-11C1AD532AAB}" type="SERIESNAME">
                      <a:rPr lang="en-US" sz="2800"/>
                      <a:pPr>
                        <a:defRPr sz="2800"/>
                      </a:pPr>
                      <a:t>[SERIES NAME]</a:t>
                    </a:fld>
                    <a:r>
                      <a:rPr lang="en-US" sz="2800"/>
                      <a:t>=</a:t>
                    </a:r>
                    <a:fld id="{63F14F1E-98F0-4043-96BD-3FF32CE0DAF2}" type="VALUE">
                      <a:rPr lang="en-US" sz="2800"/>
                      <a:pPr>
                        <a:defRPr sz="2800"/>
                      </a:pPr>
                      <a:t>[VALUE]</a:t>
                    </a:fld>
                    <a:endParaRPr lang="en-US" sz="28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239-4EE6-8DF9-223F2F69C6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Availability-CO 3 AB GDS 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Availability-CO 3 AB GDS '!$DT$3:$EJ$3</c:f>
              <c:numCache>
                <c:formatCode>0.00</c:formatCode>
                <c:ptCount val="17"/>
                <c:pt idx="0">
                  <c:v>96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96</c:v>
                </c:pt>
                <c:pt idx="10">
                  <c:v>96</c:v>
                </c:pt>
                <c:pt idx="11">
                  <c:v>96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98</c:v>
                </c:pt>
                <c:pt idx="16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39-4EE6-8DF9-223F2F69C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198720"/>
        <c:axId val="173208704"/>
      </c:lineChart>
      <c:dateAx>
        <c:axId val="173198720"/>
        <c:scaling>
          <c:orientation val="minMax"/>
          <c:max val="45717"/>
          <c:min val="45383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208704"/>
        <c:crosses val="autoZero"/>
        <c:auto val="0"/>
        <c:lblOffset val="100"/>
        <c:baseTimeUnit val="months"/>
      </c:dateAx>
      <c:valAx>
        <c:axId val="17320870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8720"/>
        <c:crossesAt val="45383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Visible charging emis CO4'!$G$7:$N$7</c:f>
          <c:strCache>
            <c:ptCount val="8"/>
            <c:pt idx="0">
              <c:v>Coke oven #4 Charging and oven top Emission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Visible charging emis CO4'!$AI$3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Visible charging emis CO4'!$DU$2:$EF$2</c:f>
              <c:numCache>
                <c:formatCode>mmm\-yy</c:formatCode>
                <c:ptCount val="12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  <c:pt idx="7">
                  <c:v>45383</c:v>
                </c:pt>
                <c:pt idx="8">
                  <c:v>45413</c:v>
                </c:pt>
                <c:pt idx="9">
                  <c:v>45444</c:v>
                </c:pt>
                <c:pt idx="10">
                  <c:v>45474</c:v>
                </c:pt>
                <c:pt idx="11">
                  <c:v>45505</c:v>
                </c:pt>
              </c:numCache>
            </c:numRef>
          </c:cat>
          <c:val>
            <c:numRef>
              <c:f>'CKPI Visible charging emis CO4'!$DU$3:$EF$3</c:f>
              <c:numCache>
                <c:formatCode>0</c:formatCode>
                <c:ptCount val="12"/>
                <c:pt idx="0">
                  <c:v>285</c:v>
                </c:pt>
                <c:pt idx="1">
                  <c:v>285</c:v>
                </c:pt>
                <c:pt idx="2">
                  <c:v>285</c:v>
                </c:pt>
                <c:pt idx="3">
                  <c:v>285</c:v>
                </c:pt>
                <c:pt idx="4">
                  <c:v>285</c:v>
                </c:pt>
                <c:pt idx="5">
                  <c:v>285</c:v>
                </c:pt>
                <c:pt idx="6">
                  <c:v>285</c:v>
                </c:pt>
                <c:pt idx="7">
                  <c:v>285</c:v>
                </c:pt>
                <c:pt idx="8">
                  <c:v>285</c:v>
                </c:pt>
                <c:pt idx="9">
                  <c:v>285</c:v>
                </c:pt>
                <c:pt idx="10">
                  <c:v>285</c:v>
                </c:pt>
                <c:pt idx="11">
                  <c:v>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E1-4132-8CB2-E7544B618546}"/>
            </c:ext>
          </c:extLst>
        </c:ser>
        <c:ser>
          <c:idx val="1"/>
          <c:order val="1"/>
          <c:tx>
            <c:strRef>
              <c:f>'CKPI Visible charging emis CO4'!$AI$4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Visible charging emis CO4'!$DU$2:$EF$2</c:f>
              <c:numCache>
                <c:formatCode>mmm\-yy</c:formatCode>
                <c:ptCount val="12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  <c:pt idx="7">
                  <c:v>45383</c:v>
                </c:pt>
                <c:pt idx="8">
                  <c:v>45413</c:v>
                </c:pt>
                <c:pt idx="9">
                  <c:v>45444</c:v>
                </c:pt>
                <c:pt idx="10">
                  <c:v>45474</c:v>
                </c:pt>
                <c:pt idx="11">
                  <c:v>45505</c:v>
                </c:pt>
              </c:numCache>
            </c:numRef>
          </c:cat>
          <c:val>
            <c:numRef>
              <c:f>'CKPI Visible charging emis CO4'!$DU$4:$EF$4</c:f>
              <c:numCache>
                <c:formatCode>0</c:formatCode>
                <c:ptCount val="12"/>
                <c:pt idx="0">
                  <c:v>286</c:v>
                </c:pt>
                <c:pt idx="1">
                  <c:v>288</c:v>
                </c:pt>
                <c:pt idx="2">
                  <c:v>282</c:v>
                </c:pt>
                <c:pt idx="3">
                  <c:v>286</c:v>
                </c:pt>
                <c:pt idx="4">
                  <c:v>285</c:v>
                </c:pt>
                <c:pt idx="5">
                  <c:v>285</c:v>
                </c:pt>
                <c:pt idx="6">
                  <c:v>283</c:v>
                </c:pt>
                <c:pt idx="7">
                  <c:v>284</c:v>
                </c:pt>
                <c:pt idx="8">
                  <c:v>283</c:v>
                </c:pt>
                <c:pt idx="9">
                  <c:v>282</c:v>
                </c:pt>
                <c:pt idx="10">
                  <c:v>284</c:v>
                </c:pt>
                <c:pt idx="11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E1-4132-8CB2-E7544B618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375872"/>
        <c:axId val="173377408"/>
      </c:barChart>
      <c:dateAx>
        <c:axId val="17337587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3377408"/>
        <c:crosses val="autoZero"/>
        <c:auto val="1"/>
        <c:lblOffset val="100"/>
        <c:baseTimeUnit val="months"/>
      </c:dateAx>
      <c:valAx>
        <c:axId val="173377408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337587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Visible charging emis CO4'!$B$14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3C5E-45F3-8BAA-9AA564410B1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Visible charging emis CO4'!$C$13:$AG$13</c:f>
              <c:numCache>
                <c:formatCode>d\-mmm\-yy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'CKPI Visible charging emis CO4'!$C$14:$AG$14</c:f>
              <c:numCache>
                <c:formatCode>General</c:formatCode>
                <c:ptCount val="31"/>
                <c:pt idx="0">
                  <c:v>286</c:v>
                </c:pt>
                <c:pt idx="1">
                  <c:v>283</c:v>
                </c:pt>
                <c:pt idx="2">
                  <c:v>284</c:v>
                </c:pt>
                <c:pt idx="3">
                  <c:v>283</c:v>
                </c:pt>
                <c:pt idx="4">
                  <c:v>282</c:v>
                </c:pt>
                <c:pt idx="5">
                  <c:v>285</c:v>
                </c:pt>
                <c:pt idx="6">
                  <c:v>283</c:v>
                </c:pt>
                <c:pt idx="7">
                  <c:v>283</c:v>
                </c:pt>
                <c:pt idx="8">
                  <c:v>284</c:v>
                </c:pt>
                <c:pt idx="9">
                  <c:v>283</c:v>
                </c:pt>
                <c:pt idx="10">
                  <c:v>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5E-45F3-8BAA-9AA564410B19}"/>
            </c:ext>
          </c:extLst>
        </c:ser>
        <c:ser>
          <c:idx val="2"/>
          <c:order val="1"/>
          <c:tx>
            <c:strRef>
              <c:f>'CKPI Visible charging emis CO4'!$B$15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C5E-45F3-8BAA-9AA564410B1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Visible charging emis CO4'!$C$13:$AG$13</c:f>
              <c:numCache>
                <c:formatCode>d\-mmm\-yy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'CKPI Visible charging emis CO4'!$C$15:$AG$15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5E-45F3-8BAA-9AA564410B19}"/>
            </c:ext>
          </c:extLst>
        </c:ser>
        <c:ser>
          <c:idx val="4"/>
          <c:order val="2"/>
          <c:tx>
            <c:strRef>
              <c:f>'CKPI Visible charging emis CO4'!$B$16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3C5E-45F3-8BAA-9AA564410B1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Visible charging emis CO4'!$C$13:$AG$13</c:f>
              <c:numCache>
                <c:formatCode>d\-mmm\-yy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'CKPI Visible charging emis CO4'!$C$16:$AG$16</c:f>
              <c:numCache>
                <c:formatCode>0</c:formatCode>
                <c:ptCount val="31"/>
                <c:pt idx="0" formatCode="0.00">
                  <c:v>292</c:v>
                </c:pt>
                <c:pt idx="1">
                  <c:v>292</c:v>
                </c:pt>
                <c:pt idx="2">
                  <c:v>292</c:v>
                </c:pt>
                <c:pt idx="3">
                  <c:v>292</c:v>
                </c:pt>
                <c:pt idx="4">
                  <c:v>292</c:v>
                </c:pt>
                <c:pt idx="5">
                  <c:v>292</c:v>
                </c:pt>
                <c:pt idx="6">
                  <c:v>292</c:v>
                </c:pt>
                <c:pt idx="7">
                  <c:v>292</c:v>
                </c:pt>
                <c:pt idx="8">
                  <c:v>292</c:v>
                </c:pt>
                <c:pt idx="9">
                  <c:v>292</c:v>
                </c:pt>
                <c:pt idx="10">
                  <c:v>292</c:v>
                </c:pt>
                <c:pt idx="11">
                  <c:v>292</c:v>
                </c:pt>
                <c:pt idx="12">
                  <c:v>292</c:v>
                </c:pt>
                <c:pt idx="13">
                  <c:v>292</c:v>
                </c:pt>
                <c:pt idx="14">
                  <c:v>292</c:v>
                </c:pt>
                <c:pt idx="15">
                  <c:v>292</c:v>
                </c:pt>
                <c:pt idx="16">
                  <c:v>292</c:v>
                </c:pt>
                <c:pt idx="17">
                  <c:v>292</c:v>
                </c:pt>
                <c:pt idx="18">
                  <c:v>292</c:v>
                </c:pt>
                <c:pt idx="19">
                  <c:v>292</c:v>
                </c:pt>
                <c:pt idx="20">
                  <c:v>292</c:v>
                </c:pt>
                <c:pt idx="21">
                  <c:v>292</c:v>
                </c:pt>
                <c:pt idx="22">
                  <c:v>292</c:v>
                </c:pt>
                <c:pt idx="23">
                  <c:v>292</c:v>
                </c:pt>
                <c:pt idx="24">
                  <c:v>292</c:v>
                </c:pt>
                <c:pt idx="25">
                  <c:v>292</c:v>
                </c:pt>
                <c:pt idx="26">
                  <c:v>292</c:v>
                </c:pt>
                <c:pt idx="27">
                  <c:v>292</c:v>
                </c:pt>
                <c:pt idx="28">
                  <c:v>292</c:v>
                </c:pt>
                <c:pt idx="29">
                  <c:v>292</c:v>
                </c:pt>
                <c:pt idx="30">
                  <c:v>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C5E-45F3-8BAA-9AA564410B19}"/>
            </c:ext>
          </c:extLst>
        </c:ser>
        <c:ser>
          <c:idx val="0"/>
          <c:order val="3"/>
          <c:tx>
            <c:strRef>
              <c:f>'CKPI Visible charging emis CO4'!$B$17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3C5E-45F3-8BAA-9AA564410B1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Visible charging emis CO4'!$C$13:$AG$13</c:f>
              <c:numCache>
                <c:formatCode>d\-mmm\-yy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'CKPI Visible charging emis CO4'!$C$17:$AG$17</c:f>
              <c:numCache>
                <c:formatCode>0</c:formatCode>
                <c:ptCount val="31"/>
                <c:pt idx="0" formatCode="0.00">
                  <c:v>282</c:v>
                </c:pt>
                <c:pt idx="1">
                  <c:v>282</c:v>
                </c:pt>
                <c:pt idx="2">
                  <c:v>282</c:v>
                </c:pt>
                <c:pt idx="3">
                  <c:v>282</c:v>
                </c:pt>
                <c:pt idx="4">
                  <c:v>282</c:v>
                </c:pt>
                <c:pt idx="5">
                  <c:v>282</c:v>
                </c:pt>
                <c:pt idx="6">
                  <c:v>282</c:v>
                </c:pt>
                <c:pt idx="7">
                  <c:v>282</c:v>
                </c:pt>
                <c:pt idx="8">
                  <c:v>282</c:v>
                </c:pt>
                <c:pt idx="9">
                  <c:v>282</c:v>
                </c:pt>
                <c:pt idx="10">
                  <c:v>282</c:v>
                </c:pt>
                <c:pt idx="11">
                  <c:v>282</c:v>
                </c:pt>
                <c:pt idx="12">
                  <c:v>282</c:v>
                </c:pt>
                <c:pt idx="13">
                  <c:v>282</c:v>
                </c:pt>
                <c:pt idx="14">
                  <c:v>282</c:v>
                </c:pt>
                <c:pt idx="15">
                  <c:v>282</c:v>
                </c:pt>
                <c:pt idx="16">
                  <c:v>282</c:v>
                </c:pt>
                <c:pt idx="17">
                  <c:v>282</c:v>
                </c:pt>
                <c:pt idx="18">
                  <c:v>282</c:v>
                </c:pt>
                <c:pt idx="19">
                  <c:v>282</c:v>
                </c:pt>
                <c:pt idx="20">
                  <c:v>282</c:v>
                </c:pt>
                <c:pt idx="21">
                  <c:v>282</c:v>
                </c:pt>
                <c:pt idx="22">
                  <c:v>282</c:v>
                </c:pt>
                <c:pt idx="23">
                  <c:v>282</c:v>
                </c:pt>
                <c:pt idx="24">
                  <c:v>282</c:v>
                </c:pt>
                <c:pt idx="25">
                  <c:v>282</c:v>
                </c:pt>
                <c:pt idx="26">
                  <c:v>282</c:v>
                </c:pt>
                <c:pt idx="27">
                  <c:v>282</c:v>
                </c:pt>
                <c:pt idx="28">
                  <c:v>282</c:v>
                </c:pt>
                <c:pt idx="29">
                  <c:v>282</c:v>
                </c:pt>
                <c:pt idx="30">
                  <c:v>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C5E-45F3-8BAA-9AA564410B19}"/>
            </c:ext>
          </c:extLst>
        </c:ser>
        <c:ser>
          <c:idx val="3"/>
          <c:order val="4"/>
          <c:tx>
            <c:strRef>
              <c:f>'CKPI Visible charging emis CO4'!$B$18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3C5E-45F3-8BAA-9AA564410B1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Visible charging emis CO4'!$C$13:$AG$13</c:f>
              <c:numCache>
                <c:formatCode>d\-mmm\-yy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'CKPI Visible charging emis CO4'!$C$18:$AG$18</c:f>
              <c:numCache>
                <c:formatCode>0</c:formatCode>
                <c:ptCount val="31"/>
                <c:pt idx="0" formatCode="0.00">
                  <c:v>272</c:v>
                </c:pt>
                <c:pt idx="1">
                  <c:v>272</c:v>
                </c:pt>
                <c:pt idx="2">
                  <c:v>272</c:v>
                </c:pt>
                <c:pt idx="3">
                  <c:v>272</c:v>
                </c:pt>
                <c:pt idx="4">
                  <c:v>272</c:v>
                </c:pt>
                <c:pt idx="5">
                  <c:v>272</c:v>
                </c:pt>
                <c:pt idx="6">
                  <c:v>272</c:v>
                </c:pt>
                <c:pt idx="7">
                  <c:v>272</c:v>
                </c:pt>
                <c:pt idx="8">
                  <c:v>272</c:v>
                </c:pt>
                <c:pt idx="9">
                  <c:v>272</c:v>
                </c:pt>
                <c:pt idx="10">
                  <c:v>272</c:v>
                </c:pt>
                <c:pt idx="11">
                  <c:v>272</c:v>
                </c:pt>
                <c:pt idx="12">
                  <c:v>272</c:v>
                </c:pt>
                <c:pt idx="13">
                  <c:v>272</c:v>
                </c:pt>
                <c:pt idx="14">
                  <c:v>272</c:v>
                </c:pt>
                <c:pt idx="15">
                  <c:v>272</c:v>
                </c:pt>
                <c:pt idx="16">
                  <c:v>272</c:v>
                </c:pt>
                <c:pt idx="17">
                  <c:v>272</c:v>
                </c:pt>
                <c:pt idx="18">
                  <c:v>272</c:v>
                </c:pt>
                <c:pt idx="19">
                  <c:v>272</c:v>
                </c:pt>
                <c:pt idx="20">
                  <c:v>272</c:v>
                </c:pt>
                <c:pt idx="21">
                  <c:v>272</c:v>
                </c:pt>
                <c:pt idx="22">
                  <c:v>272</c:v>
                </c:pt>
                <c:pt idx="23">
                  <c:v>272</c:v>
                </c:pt>
                <c:pt idx="24">
                  <c:v>272</c:v>
                </c:pt>
                <c:pt idx="25">
                  <c:v>272</c:v>
                </c:pt>
                <c:pt idx="26">
                  <c:v>272</c:v>
                </c:pt>
                <c:pt idx="27">
                  <c:v>272</c:v>
                </c:pt>
                <c:pt idx="28">
                  <c:v>272</c:v>
                </c:pt>
                <c:pt idx="29">
                  <c:v>272</c:v>
                </c:pt>
                <c:pt idx="30">
                  <c:v>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C5E-45F3-8BAA-9AA564410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418368"/>
        <c:axId val="173419904"/>
      </c:lineChart>
      <c:dateAx>
        <c:axId val="173418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19904"/>
        <c:crosses val="autoZero"/>
        <c:auto val="0"/>
        <c:lblOffset val="100"/>
        <c:baseTimeUnit val="days"/>
      </c:dateAx>
      <c:valAx>
        <c:axId val="17341990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18368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Visible charging emis CO3 '!$G$7:$N$7</c:f>
          <c:strCache>
            <c:ptCount val="8"/>
            <c:pt idx="0">
              <c:v>Coke oven #3 Charging and oven top Emission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Visible charging emis CO4'!$AI$3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Visible charging emis CO4'!$DU$2:$EF$2</c:f>
              <c:numCache>
                <c:formatCode>mmm\-yy</c:formatCode>
                <c:ptCount val="12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  <c:pt idx="7">
                  <c:v>45383</c:v>
                </c:pt>
                <c:pt idx="8">
                  <c:v>45413</c:v>
                </c:pt>
                <c:pt idx="9">
                  <c:v>45444</c:v>
                </c:pt>
                <c:pt idx="10">
                  <c:v>45474</c:v>
                </c:pt>
                <c:pt idx="11">
                  <c:v>45505</c:v>
                </c:pt>
              </c:numCache>
            </c:numRef>
          </c:cat>
          <c:val>
            <c:numRef>
              <c:f>'CKPI Visible charging emis CO4'!$DU$3:$EF$3</c:f>
              <c:numCache>
                <c:formatCode>0</c:formatCode>
                <c:ptCount val="12"/>
                <c:pt idx="0">
                  <c:v>285</c:v>
                </c:pt>
                <c:pt idx="1">
                  <c:v>285</c:v>
                </c:pt>
                <c:pt idx="2">
                  <c:v>285</c:v>
                </c:pt>
                <c:pt idx="3">
                  <c:v>285</c:v>
                </c:pt>
                <c:pt idx="4">
                  <c:v>285</c:v>
                </c:pt>
                <c:pt idx="5">
                  <c:v>285</c:v>
                </c:pt>
                <c:pt idx="6">
                  <c:v>285</c:v>
                </c:pt>
                <c:pt idx="7">
                  <c:v>285</c:v>
                </c:pt>
                <c:pt idx="8">
                  <c:v>285</c:v>
                </c:pt>
                <c:pt idx="9">
                  <c:v>285</c:v>
                </c:pt>
                <c:pt idx="10">
                  <c:v>285</c:v>
                </c:pt>
                <c:pt idx="11">
                  <c:v>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B-49D7-ACDE-D9E6311A3F17}"/>
            </c:ext>
          </c:extLst>
        </c:ser>
        <c:ser>
          <c:idx val="1"/>
          <c:order val="1"/>
          <c:tx>
            <c:strRef>
              <c:f>'CKPI Visible charging emis CO4'!$AI$4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Visible charging emis CO4'!$DU$2:$EF$2</c:f>
              <c:numCache>
                <c:formatCode>mmm\-yy</c:formatCode>
                <c:ptCount val="12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  <c:pt idx="7">
                  <c:v>45383</c:v>
                </c:pt>
                <c:pt idx="8">
                  <c:v>45413</c:v>
                </c:pt>
                <c:pt idx="9">
                  <c:v>45444</c:v>
                </c:pt>
                <c:pt idx="10">
                  <c:v>45474</c:v>
                </c:pt>
                <c:pt idx="11">
                  <c:v>45505</c:v>
                </c:pt>
              </c:numCache>
            </c:numRef>
          </c:cat>
          <c:val>
            <c:numRef>
              <c:f>'CKPI Visible charging emis CO4'!$DU$4:$EF$4</c:f>
              <c:numCache>
                <c:formatCode>0</c:formatCode>
                <c:ptCount val="12"/>
                <c:pt idx="0">
                  <c:v>286</c:v>
                </c:pt>
                <c:pt idx="1">
                  <c:v>288</c:v>
                </c:pt>
                <c:pt idx="2">
                  <c:v>282</c:v>
                </c:pt>
                <c:pt idx="3">
                  <c:v>286</c:v>
                </c:pt>
                <c:pt idx="4">
                  <c:v>285</c:v>
                </c:pt>
                <c:pt idx="5">
                  <c:v>285</c:v>
                </c:pt>
                <c:pt idx="6">
                  <c:v>283</c:v>
                </c:pt>
                <c:pt idx="7">
                  <c:v>284</c:v>
                </c:pt>
                <c:pt idx="8">
                  <c:v>283</c:v>
                </c:pt>
                <c:pt idx="9">
                  <c:v>282</c:v>
                </c:pt>
                <c:pt idx="10">
                  <c:v>284</c:v>
                </c:pt>
                <c:pt idx="11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B-49D7-ACDE-D9E6311A3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5831424"/>
        <c:axId val="275837312"/>
      </c:barChart>
      <c:dateAx>
        <c:axId val="27583142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5837312"/>
        <c:crosses val="autoZero"/>
        <c:auto val="1"/>
        <c:lblOffset val="100"/>
        <c:baseTimeUnit val="months"/>
      </c:dateAx>
      <c:valAx>
        <c:axId val="27583731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583142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Visible charging emis CO3 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8F1-4EF1-B8F8-15D4F6DBEEB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Visible charging emis CO3 '!$C$13:$AG$13</c:f>
              <c:numCache>
                <c:formatCode>d\-mmm\-yy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'CKPI Visible charging emis CO3 '!$C$14:$AG$14</c:f>
              <c:numCache>
                <c:formatCode>General</c:formatCode>
                <c:ptCount val="31"/>
                <c:pt idx="0">
                  <c:v>283</c:v>
                </c:pt>
                <c:pt idx="1">
                  <c:v>282</c:v>
                </c:pt>
                <c:pt idx="2">
                  <c:v>284</c:v>
                </c:pt>
                <c:pt idx="3">
                  <c:v>285</c:v>
                </c:pt>
                <c:pt idx="4">
                  <c:v>286</c:v>
                </c:pt>
                <c:pt idx="5">
                  <c:v>283</c:v>
                </c:pt>
                <c:pt idx="6">
                  <c:v>284</c:v>
                </c:pt>
                <c:pt idx="7">
                  <c:v>283</c:v>
                </c:pt>
                <c:pt idx="8">
                  <c:v>282</c:v>
                </c:pt>
                <c:pt idx="9">
                  <c:v>285</c:v>
                </c:pt>
                <c:pt idx="10">
                  <c:v>283</c:v>
                </c:pt>
                <c:pt idx="11">
                  <c:v>286</c:v>
                </c:pt>
                <c:pt idx="12">
                  <c:v>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F1-4EF1-B8F8-15D4F6DBEEB3}"/>
            </c:ext>
          </c:extLst>
        </c:ser>
        <c:ser>
          <c:idx val="2"/>
          <c:order val="1"/>
          <c:tx>
            <c:strRef>
              <c:f>'CKPI Visible charging emis CO3 '!$B$15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8F1-4EF1-B8F8-15D4F6DBEEB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Visible charging emis CO3 '!$C$13:$AG$13</c:f>
              <c:numCache>
                <c:formatCode>d\-mmm\-yy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'CKPI Visible charging emis CO3 '!$C$15:$AG$15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8F1-4EF1-B8F8-15D4F6DBEEB3}"/>
            </c:ext>
          </c:extLst>
        </c:ser>
        <c:ser>
          <c:idx val="4"/>
          <c:order val="2"/>
          <c:tx>
            <c:strRef>
              <c:f>'CKPI Visible charging emis CO3 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D8F1-4EF1-B8F8-15D4F6DBEEB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Visible charging emis CO3 '!$C$13:$AG$13</c:f>
              <c:numCache>
                <c:formatCode>d\-mmm\-yy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'CKPI Visible charging emis CO3 '!$C$16:$AG$16</c:f>
              <c:numCache>
                <c:formatCode>0</c:formatCode>
                <c:ptCount val="31"/>
                <c:pt idx="0" formatCode="0.00">
                  <c:v>292</c:v>
                </c:pt>
                <c:pt idx="1">
                  <c:v>292</c:v>
                </c:pt>
                <c:pt idx="2">
                  <c:v>292</c:v>
                </c:pt>
                <c:pt idx="3">
                  <c:v>292</c:v>
                </c:pt>
                <c:pt idx="4">
                  <c:v>292</c:v>
                </c:pt>
                <c:pt idx="5">
                  <c:v>292</c:v>
                </c:pt>
                <c:pt idx="6">
                  <c:v>292</c:v>
                </c:pt>
                <c:pt idx="7">
                  <c:v>292</c:v>
                </c:pt>
                <c:pt idx="8">
                  <c:v>292</c:v>
                </c:pt>
                <c:pt idx="9">
                  <c:v>292</c:v>
                </c:pt>
                <c:pt idx="10">
                  <c:v>292</c:v>
                </c:pt>
                <c:pt idx="11">
                  <c:v>292</c:v>
                </c:pt>
                <c:pt idx="12">
                  <c:v>292</c:v>
                </c:pt>
                <c:pt idx="13">
                  <c:v>292</c:v>
                </c:pt>
                <c:pt idx="14">
                  <c:v>292</c:v>
                </c:pt>
                <c:pt idx="15">
                  <c:v>292</c:v>
                </c:pt>
                <c:pt idx="16">
                  <c:v>292</c:v>
                </c:pt>
                <c:pt idx="17">
                  <c:v>292</c:v>
                </c:pt>
                <c:pt idx="18">
                  <c:v>292</c:v>
                </c:pt>
                <c:pt idx="19">
                  <c:v>292</c:v>
                </c:pt>
                <c:pt idx="20">
                  <c:v>292</c:v>
                </c:pt>
                <c:pt idx="21">
                  <c:v>292</c:v>
                </c:pt>
                <c:pt idx="22">
                  <c:v>292</c:v>
                </c:pt>
                <c:pt idx="23">
                  <c:v>292</c:v>
                </c:pt>
                <c:pt idx="24">
                  <c:v>292</c:v>
                </c:pt>
                <c:pt idx="25">
                  <c:v>292</c:v>
                </c:pt>
                <c:pt idx="26">
                  <c:v>292</c:v>
                </c:pt>
                <c:pt idx="27">
                  <c:v>292</c:v>
                </c:pt>
                <c:pt idx="28">
                  <c:v>292</c:v>
                </c:pt>
                <c:pt idx="29">
                  <c:v>292</c:v>
                </c:pt>
                <c:pt idx="30">
                  <c:v>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8F1-4EF1-B8F8-15D4F6DBEEB3}"/>
            </c:ext>
          </c:extLst>
        </c:ser>
        <c:ser>
          <c:idx val="0"/>
          <c:order val="3"/>
          <c:tx>
            <c:strRef>
              <c:f>'CKPI Visible charging emis CO3 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D8F1-4EF1-B8F8-15D4F6DBEEB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Visible charging emis CO3 '!$C$13:$AG$13</c:f>
              <c:numCache>
                <c:formatCode>d\-mmm\-yy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'CKPI Visible charging emis CO3 '!$C$17:$AG$17</c:f>
              <c:numCache>
                <c:formatCode>0</c:formatCode>
                <c:ptCount val="31"/>
                <c:pt idx="0" formatCode="0.00">
                  <c:v>282</c:v>
                </c:pt>
                <c:pt idx="1">
                  <c:v>282</c:v>
                </c:pt>
                <c:pt idx="2">
                  <c:v>282</c:v>
                </c:pt>
                <c:pt idx="3">
                  <c:v>282</c:v>
                </c:pt>
                <c:pt idx="4">
                  <c:v>282</c:v>
                </c:pt>
                <c:pt idx="5">
                  <c:v>282</c:v>
                </c:pt>
                <c:pt idx="6">
                  <c:v>282</c:v>
                </c:pt>
                <c:pt idx="7">
                  <c:v>282</c:v>
                </c:pt>
                <c:pt idx="8">
                  <c:v>282</c:v>
                </c:pt>
                <c:pt idx="9">
                  <c:v>282</c:v>
                </c:pt>
                <c:pt idx="10">
                  <c:v>282</c:v>
                </c:pt>
                <c:pt idx="11">
                  <c:v>282</c:v>
                </c:pt>
                <c:pt idx="12">
                  <c:v>282</c:v>
                </c:pt>
                <c:pt idx="13">
                  <c:v>282</c:v>
                </c:pt>
                <c:pt idx="14">
                  <c:v>282</c:v>
                </c:pt>
                <c:pt idx="15">
                  <c:v>282</c:v>
                </c:pt>
                <c:pt idx="16">
                  <c:v>282</c:v>
                </c:pt>
                <c:pt idx="17">
                  <c:v>282</c:v>
                </c:pt>
                <c:pt idx="18">
                  <c:v>282</c:v>
                </c:pt>
                <c:pt idx="19">
                  <c:v>282</c:v>
                </c:pt>
                <c:pt idx="20">
                  <c:v>282</c:v>
                </c:pt>
                <c:pt idx="21">
                  <c:v>282</c:v>
                </c:pt>
                <c:pt idx="22">
                  <c:v>282</c:v>
                </c:pt>
                <c:pt idx="23">
                  <c:v>282</c:v>
                </c:pt>
                <c:pt idx="24">
                  <c:v>282</c:v>
                </c:pt>
                <c:pt idx="25">
                  <c:v>282</c:v>
                </c:pt>
                <c:pt idx="26">
                  <c:v>282</c:v>
                </c:pt>
                <c:pt idx="27">
                  <c:v>282</c:v>
                </c:pt>
                <c:pt idx="28">
                  <c:v>282</c:v>
                </c:pt>
                <c:pt idx="29">
                  <c:v>282</c:v>
                </c:pt>
                <c:pt idx="30">
                  <c:v>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8F1-4EF1-B8F8-15D4F6DBEEB3}"/>
            </c:ext>
          </c:extLst>
        </c:ser>
        <c:ser>
          <c:idx val="3"/>
          <c:order val="4"/>
          <c:tx>
            <c:strRef>
              <c:f>'CKPI Visible charging emis CO3 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D8F1-4EF1-B8F8-15D4F6DBEEB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Visible charging emis CO3 '!$C$13:$AG$13</c:f>
              <c:numCache>
                <c:formatCode>d\-mmm\-yy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'CKPI Visible charging emis CO3 '!$C$18:$AG$18</c:f>
              <c:numCache>
                <c:formatCode>0</c:formatCode>
                <c:ptCount val="31"/>
                <c:pt idx="0" formatCode="0.00">
                  <c:v>272</c:v>
                </c:pt>
                <c:pt idx="1">
                  <c:v>272</c:v>
                </c:pt>
                <c:pt idx="2">
                  <c:v>272</c:v>
                </c:pt>
                <c:pt idx="3">
                  <c:v>272</c:v>
                </c:pt>
                <c:pt idx="4">
                  <c:v>272</c:v>
                </c:pt>
                <c:pt idx="5">
                  <c:v>272</c:v>
                </c:pt>
                <c:pt idx="6">
                  <c:v>272</c:v>
                </c:pt>
                <c:pt idx="7">
                  <c:v>272</c:v>
                </c:pt>
                <c:pt idx="8">
                  <c:v>272</c:v>
                </c:pt>
                <c:pt idx="9">
                  <c:v>272</c:v>
                </c:pt>
                <c:pt idx="10">
                  <c:v>272</c:v>
                </c:pt>
                <c:pt idx="11">
                  <c:v>272</c:v>
                </c:pt>
                <c:pt idx="12">
                  <c:v>272</c:v>
                </c:pt>
                <c:pt idx="13">
                  <c:v>272</c:v>
                </c:pt>
                <c:pt idx="14">
                  <c:v>272</c:v>
                </c:pt>
                <c:pt idx="15">
                  <c:v>272</c:v>
                </c:pt>
                <c:pt idx="16">
                  <c:v>272</c:v>
                </c:pt>
                <c:pt idx="17">
                  <c:v>272</c:v>
                </c:pt>
                <c:pt idx="18">
                  <c:v>272</c:v>
                </c:pt>
                <c:pt idx="19">
                  <c:v>272</c:v>
                </c:pt>
                <c:pt idx="20">
                  <c:v>272</c:v>
                </c:pt>
                <c:pt idx="21">
                  <c:v>272</c:v>
                </c:pt>
                <c:pt idx="22">
                  <c:v>272</c:v>
                </c:pt>
                <c:pt idx="23">
                  <c:v>272</c:v>
                </c:pt>
                <c:pt idx="24">
                  <c:v>272</c:v>
                </c:pt>
                <c:pt idx="25">
                  <c:v>272</c:v>
                </c:pt>
                <c:pt idx="26">
                  <c:v>272</c:v>
                </c:pt>
                <c:pt idx="27">
                  <c:v>272</c:v>
                </c:pt>
                <c:pt idx="28">
                  <c:v>272</c:v>
                </c:pt>
                <c:pt idx="29">
                  <c:v>272</c:v>
                </c:pt>
                <c:pt idx="30">
                  <c:v>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8F1-4EF1-B8F8-15D4F6DBE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792256"/>
        <c:axId val="275793792"/>
      </c:lineChart>
      <c:dateAx>
        <c:axId val="27579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793792"/>
        <c:crosses val="autoZero"/>
        <c:auto val="0"/>
        <c:lblOffset val="100"/>
        <c:baseTimeUnit val="days"/>
      </c:dateAx>
      <c:valAx>
        <c:axId val="275793792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792256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 KPI Work Zone air CO 4'!$DT$1</c:f>
          <c:strCache>
            <c:ptCount val="1"/>
            <c:pt idx="0">
              <c:v>Work Zone air Quality CO 4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 KPI Work Zone air CO 4'!$AM$3</c:f>
              <c:strCache>
                <c:ptCount val="1"/>
                <c:pt idx="0">
                  <c:v>Target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 KPI Work Zone air CO 4'!$DT$2:$EE$2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'M KPI Work Zone air CO 4'!$DT$3:$EE$3</c:f>
              <c:numCache>
                <c:formatCode>0</c:formatCode>
                <c:ptCount val="12"/>
                <c:pt idx="0">
                  <c:v>3000</c:v>
                </c:pt>
                <c:pt idx="1">
                  <c:v>0</c:v>
                </c:pt>
                <c:pt idx="2">
                  <c:v>3000</c:v>
                </c:pt>
                <c:pt idx="3">
                  <c:v>0</c:v>
                </c:pt>
                <c:pt idx="4">
                  <c:v>3000</c:v>
                </c:pt>
                <c:pt idx="5">
                  <c:v>3000</c:v>
                </c:pt>
                <c:pt idx="6">
                  <c:v>3000</c:v>
                </c:pt>
                <c:pt idx="7">
                  <c:v>0</c:v>
                </c:pt>
                <c:pt idx="8">
                  <c:v>0</c:v>
                </c:pt>
                <c:pt idx="9">
                  <c:v>3000</c:v>
                </c:pt>
                <c:pt idx="10">
                  <c:v>3000</c:v>
                </c:pt>
                <c:pt idx="11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E1-4D68-9224-3A993BA5FC72}"/>
            </c:ext>
          </c:extLst>
        </c:ser>
        <c:ser>
          <c:idx val="1"/>
          <c:order val="1"/>
          <c:tx>
            <c:strRef>
              <c:f>'M KPI Work Zone air CO 4'!$AM$4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 KPI Work Zone air CO 4'!$DT$2:$EE$2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'M KPI Work Zone air CO 4'!$DT$4:$EE$4</c:f>
              <c:numCache>
                <c:formatCode>0</c:formatCode>
                <c:ptCount val="12"/>
                <c:pt idx="0">
                  <c:v>1655</c:v>
                </c:pt>
                <c:pt idx="1">
                  <c:v>0</c:v>
                </c:pt>
                <c:pt idx="2">
                  <c:v>910</c:v>
                </c:pt>
                <c:pt idx="3">
                  <c:v>0</c:v>
                </c:pt>
                <c:pt idx="4">
                  <c:v>1503</c:v>
                </c:pt>
                <c:pt idx="5">
                  <c:v>1918</c:v>
                </c:pt>
                <c:pt idx="6">
                  <c:v>2552</c:v>
                </c:pt>
                <c:pt idx="7">
                  <c:v>0</c:v>
                </c:pt>
                <c:pt idx="8">
                  <c:v>0</c:v>
                </c:pt>
                <c:pt idx="9">
                  <c:v>2104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E1-4D68-9224-3A993BA5F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880064"/>
        <c:axId val="263902720"/>
      </c:barChart>
      <c:dateAx>
        <c:axId val="263880064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3902720"/>
        <c:crosses val="autoZero"/>
        <c:auto val="1"/>
        <c:lblOffset val="100"/>
        <c:baseTimeUnit val="months"/>
      </c:dateAx>
      <c:valAx>
        <c:axId val="26390272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388006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 KPI Work Zone air CO 4'!$AM$3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800"/>
                    </a:pPr>
                    <a:fld id="{03444EA9-AB3D-40CE-9EA5-11C1AD532AAB}" type="SERIESNAME">
                      <a:rPr lang="en-US" sz="2800"/>
                      <a:pPr>
                        <a:defRPr sz="2800"/>
                      </a:pPr>
                      <a:t>[SERIES NAME]</a:t>
                    </a:fld>
                    <a:r>
                      <a:rPr lang="en-US" sz="2800"/>
                      <a:t>=</a:t>
                    </a:r>
                    <a:fld id="{63F14F1E-98F0-4043-96BD-3FF32CE0DAF2}" type="VALUE">
                      <a:rPr lang="en-US" sz="2800"/>
                      <a:pPr>
                        <a:defRPr sz="2800"/>
                      </a:pPr>
                      <a:t>[VALUE]</a:t>
                    </a:fld>
                    <a:endParaRPr lang="en-US" sz="28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9A11-4CD2-8A5F-20FB49FC03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 KPI Work Zone air CO 4'!$DX$2:$EI$2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'M KPI Work Zone air CO 4'!$DX$3:$EI$3</c:f>
              <c:numCache>
                <c:formatCode>0</c:formatCode>
                <c:ptCount val="12"/>
                <c:pt idx="0">
                  <c:v>3000</c:v>
                </c:pt>
                <c:pt idx="1">
                  <c:v>3000</c:v>
                </c:pt>
                <c:pt idx="2">
                  <c:v>3000</c:v>
                </c:pt>
                <c:pt idx="3">
                  <c:v>0</c:v>
                </c:pt>
                <c:pt idx="4">
                  <c:v>0</c:v>
                </c:pt>
                <c:pt idx="5">
                  <c:v>3000</c:v>
                </c:pt>
                <c:pt idx="6">
                  <c:v>3000</c:v>
                </c:pt>
                <c:pt idx="7">
                  <c:v>3000</c:v>
                </c:pt>
                <c:pt idx="8">
                  <c:v>3000</c:v>
                </c:pt>
                <c:pt idx="9">
                  <c:v>3000</c:v>
                </c:pt>
                <c:pt idx="10">
                  <c:v>3000</c:v>
                </c:pt>
                <c:pt idx="11">
                  <c:v>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11-4CD2-8A5F-20FB49FC03AA}"/>
            </c:ext>
          </c:extLst>
        </c:ser>
        <c:ser>
          <c:idx val="2"/>
          <c:order val="1"/>
          <c:tx>
            <c:strRef>
              <c:f>'M KPI Work Zone air CO 4'!$AM$4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cat>
            <c:numRef>
              <c:f>'M KPI Work Zone air CO 4'!$DX$2:$EI$2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'M KPI Work Zone air CO 4'!$DX$4:$EI$4</c:f>
              <c:numCache>
                <c:formatCode>0</c:formatCode>
                <c:ptCount val="12"/>
                <c:pt idx="0">
                  <c:v>1503</c:v>
                </c:pt>
                <c:pt idx="1">
                  <c:v>1918</c:v>
                </c:pt>
                <c:pt idx="2">
                  <c:v>2552</c:v>
                </c:pt>
                <c:pt idx="3">
                  <c:v>0</c:v>
                </c:pt>
                <c:pt idx="4">
                  <c:v>0</c:v>
                </c:pt>
                <c:pt idx="5">
                  <c:v>2104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11-4CD2-8A5F-20FB49FC0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939200"/>
        <c:axId val="263940736"/>
      </c:lineChart>
      <c:dateAx>
        <c:axId val="263939200"/>
        <c:scaling>
          <c:orientation val="minMax"/>
          <c:max val="45717"/>
          <c:min val="45383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940736"/>
        <c:crosses val="autoZero"/>
        <c:auto val="0"/>
        <c:lblOffset val="100"/>
        <c:baseTimeUnit val="months"/>
      </c:dateAx>
      <c:valAx>
        <c:axId val="263940736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939200"/>
        <c:crossesAt val="45383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 KPI Work Zone air CO 3'!$DT$1</c:f>
          <c:strCache>
            <c:ptCount val="1"/>
            <c:pt idx="0">
              <c:v>Work Zone air Quality CO 3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 KPI Work Zone air CO 3'!$AM$3</c:f>
              <c:strCache>
                <c:ptCount val="1"/>
                <c:pt idx="0">
                  <c:v>Target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 KPI Work Zone air CO 3'!$DT$2:$EE$2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'M KPI Work Zone air CO 3'!$DT$3:$EE$3</c:f>
              <c:numCache>
                <c:formatCode>0</c:formatCode>
                <c:ptCount val="12"/>
                <c:pt idx="0">
                  <c:v>3000</c:v>
                </c:pt>
                <c:pt idx="1">
                  <c:v>0</c:v>
                </c:pt>
                <c:pt idx="2">
                  <c:v>3000</c:v>
                </c:pt>
                <c:pt idx="3">
                  <c:v>0</c:v>
                </c:pt>
                <c:pt idx="4">
                  <c:v>3000</c:v>
                </c:pt>
                <c:pt idx="5">
                  <c:v>3000</c:v>
                </c:pt>
                <c:pt idx="6">
                  <c:v>3000</c:v>
                </c:pt>
                <c:pt idx="7">
                  <c:v>0</c:v>
                </c:pt>
                <c:pt idx="8">
                  <c:v>0</c:v>
                </c:pt>
                <c:pt idx="9">
                  <c:v>3000</c:v>
                </c:pt>
                <c:pt idx="10">
                  <c:v>3000</c:v>
                </c:pt>
                <c:pt idx="11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D-4E88-9119-BE0E5B8D0F57}"/>
            </c:ext>
          </c:extLst>
        </c:ser>
        <c:ser>
          <c:idx val="1"/>
          <c:order val="1"/>
          <c:tx>
            <c:strRef>
              <c:f>'M KPI Work Zone air CO 3'!$AM$4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 KPI Work Zone air CO 3'!$DT$2:$EE$2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'M KPI Work Zone air CO 3'!$DT$4:$EE$4</c:f>
              <c:numCache>
                <c:formatCode>0</c:formatCode>
                <c:ptCount val="12"/>
                <c:pt idx="0">
                  <c:v>1655</c:v>
                </c:pt>
                <c:pt idx="1">
                  <c:v>0</c:v>
                </c:pt>
                <c:pt idx="2">
                  <c:v>910</c:v>
                </c:pt>
                <c:pt idx="3">
                  <c:v>0</c:v>
                </c:pt>
                <c:pt idx="4">
                  <c:v>1503</c:v>
                </c:pt>
                <c:pt idx="5">
                  <c:v>1918</c:v>
                </c:pt>
                <c:pt idx="6">
                  <c:v>2552</c:v>
                </c:pt>
                <c:pt idx="7">
                  <c:v>0</c:v>
                </c:pt>
                <c:pt idx="8">
                  <c:v>0</c:v>
                </c:pt>
                <c:pt idx="9">
                  <c:v>2104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2D-4E88-9119-BE0E5B8D0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880064"/>
        <c:axId val="263902720"/>
      </c:barChart>
      <c:dateAx>
        <c:axId val="263880064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3902720"/>
        <c:crosses val="autoZero"/>
        <c:auto val="1"/>
        <c:lblOffset val="100"/>
        <c:baseTimeUnit val="months"/>
      </c:dateAx>
      <c:valAx>
        <c:axId val="26390272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388006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 KPI Work Zone air CO 3'!$AM$3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800"/>
                    </a:pPr>
                    <a:fld id="{03444EA9-AB3D-40CE-9EA5-11C1AD532AAB}" type="SERIESNAME">
                      <a:rPr lang="en-US" sz="2800"/>
                      <a:pPr>
                        <a:defRPr sz="2800"/>
                      </a:pPr>
                      <a:t>[SERIES NAME]</a:t>
                    </a:fld>
                    <a:r>
                      <a:rPr lang="en-US" sz="2800"/>
                      <a:t>=</a:t>
                    </a:r>
                    <a:fld id="{63F14F1E-98F0-4043-96BD-3FF32CE0DAF2}" type="VALUE">
                      <a:rPr lang="en-US" sz="2800"/>
                      <a:pPr>
                        <a:defRPr sz="2800"/>
                      </a:pPr>
                      <a:t>[VALUE]</a:t>
                    </a:fld>
                    <a:endParaRPr lang="en-US" sz="28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AC2B-435C-8FF0-A12279AF4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 KPI Work Zone air CO 3'!$DX$2:$EI$2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'M KPI Work Zone air CO 3'!$DX$3:$EI$3</c:f>
              <c:numCache>
                <c:formatCode>0</c:formatCode>
                <c:ptCount val="12"/>
                <c:pt idx="0">
                  <c:v>3000</c:v>
                </c:pt>
                <c:pt idx="1">
                  <c:v>3000</c:v>
                </c:pt>
                <c:pt idx="2">
                  <c:v>3000</c:v>
                </c:pt>
                <c:pt idx="3">
                  <c:v>0</c:v>
                </c:pt>
                <c:pt idx="4">
                  <c:v>0</c:v>
                </c:pt>
                <c:pt idx="5">
                  <c:v>3000</c:v>
                </c:pt>
                <c:pt idx="6">
                  <c:v>3000</c:v>
                </c:pt>
                <c:pt idx="7">
                  <c:v>3000</c:v>
                </c:pt>
                <c:pt idx="8">
                  <c:v>3000</c:v>
                </c:pt>
                <c:pt idx="9">
                  <c:v>3000</c:v>
                </c:pt>
                <c:pt idx="10">
                  <c:v>3000</c:v>
                </c:pt>
                <c:pt idx="11">
                  <c:v>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01-46C4-89B9-BE66CD086E11}"/>
            </c:ext>
          </c:extLst>
        </c:ser>
        <c:ser>
          <c:idx val="2"/>
          <c:order val="1"/>
          <c:tx>
            <c:strRef>
              <c:f>'M KPI Work Zone air CO 3'!$AM$4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cat>
            <c:numRef>
              <c:f>'M KPI Work Zone air CO 3'!$DX$2:$EI$2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'M KPI Work Zone air CO 3'!$DX$4:$EI$4</c:f>
              <c:numCache>
                <c:formatCode>0</c:formatCode>
                <c:ptCount val="12"/>
                <c:pt idx="0">
                  <c:v>1503</c:v>
                </c:pt>
                <c:pt idx="1">
                  <c:v>1918</c:v>
                </c:pt>
                <c:pt idx="2">
                  <c:v>2552</c:v>
                </c:pt>
                <c:pt idx="3">
                  <c:v>0</c:v>
                </c:pt>
                <c:pt idx="4">
                  <c:v>0</c:v>
                </c:pt>
                <c:pt idx="5">
                  <c:v>2104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01-46C4-89B9-BE66CD086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939200"/>
        <c:axId val="263940736"/>
      </c:lineChart>
      <c:dateAx>
        <c:axId val="263939200"/>
        <c:scaling>
          <c:orientation val="minMax"/>
          <c:max val="45717"/>
          <c:min val="45383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940736"/>
        <c:crosses val="autoZero"/>
        <c:auto val="0"/>
        <c:lblOffset val="100"/>
        <c:baseTimeUnit val="months"/>
      </c:dateAx>
      <c:valAx>
        <c:axId val="263940736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939200"/>
        <c:crossesAt val="45383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NOx Emissions CO 4'!$G$7:$N$7</c:f>
          <c:strCache>
            <c:ptCount val="8"/>
            <c:pt idx="0">
              <c:v>Nox Emissions CO 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NOx Emissions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NOx Emissions CO 4'!$DP$2:$EA$2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NOx Emissions CO 4'!$DP$3:$EA$3</c:f>
              <c:numCache>
                <c:formatCode>0</c:formatCode>
                <c:ptCount val="12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7D-4AAC-8A6C-17AB3B0AEFEE}"/>
            </c:ext>
          </c:extLst>
        </c:ser>
        <c:ser>
          <c:idx val="1"/>
          <c:order val="1"/>
          <c:tx>
            <c:strRef>
              <c:f>'CKPI NOx Emissions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NOx Emissions CO 4'!$DP$2:$EA$2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NOx Emissions CO 4'!$DP$4:$EA$4</c:f>
              <c:numCache>
                <c:formatCode>0</c:formatCode>
                <c:ptCount val="12"/>
                <c:pt idx="0">
                  <c:v>238.70907078103249</c:v>
                </c:pt>
                <c:pt idx="1">
                  <c:v>203.58431756756772</c:v>
                </c:pt>
                <c:pt idx="2">
                  <c:v>170.00620599512038</c:v>
                </c:pt>
                <c:pt idx="3">
                  <c:v>146.31307523616761</c:v>
                </c:pt>
                <c:pt idx="4">
                  <c:v>135.39306247866173</c:v>
                </c:pt>
                <c:pt idx="5">
                  <c:v>188.64096100278539</c:v>
                </c:pt>
                <c:pt idx="6">
                  <c:v>187.26942197505906</c:v>
                </c:pt>
                <c:pt idx="7">
                  <c:v>123.10005393180251</c:v>
                </c:pt>
                <c:pt idx="8">
                  <c:v>151.08430569598906</c:v>
                </c:pt>
                <c:pt idx="9">
                  <c:v>149.86600235849036</c:v>
                </c:pt>
                <c:pt idx="10">
                  <c:v>212.86618906942385</c:v>
                </c:pt>
                <c:pt idx="11">
                  <c:v>196.78197497463634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7D-4AAC-8A6C-17AB3B0AE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588032"/>
        <c:axId val="278614400"/>
      </c:barChart>
      <c:dateAx>
        <c:axId val="27858803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8614400"/>
        <c:crosses val="autoZero"/>
        <c:auto val="1"/>
        <c:lblOffset val="100"/>
        <c:baseTimeUnit val="months"/>
      </c:dateAx>
      <c:valAx>
        <c:axId val="27861440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858803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NOx Emissions CO 4'!$AI$3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94F1-4E5D-8C18-A030B7D59160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9277549C-23B6-4605-A288-F7EFE8C86B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D8A44E7B-FCE9-4933-A1E5-C849027A7CEB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94F1-4E5D-8C18-A030B7D59160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NOx Emissions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NOx Emissions CO 4'!$EB$3:$EM$3</c:f>
              <c:numCache>
                <c:formatCode>0</c:formatCode>
                <c:ptCount val="12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F1-4E5D-8C18-A030B7D59160}"/>
            </c:ext>
          </c:extLst>
        </c:ser>
        <c:ser>
          <c:idx val="3"/>
          <c:order val="1"/>
          <c:tx>
            <c:strRef>
              <c:f>'CKPI NOx Emissions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NOx Emissions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NOx Emissions CO 4'!$EB$4:$EM$4</c:f>
              <c:numCache>
                <c:formatCode>0</c:formatCode>
                <c:ptCount val="12"/>
                <c:pt idx="0">
                  <c:v>190.83135652173897</c:v>
                </c:pt>
                <c:pt idx="1">
                  <c:v>228.38155859506858</c:v>
                </c:pt>
                <c:pt idx="2">
                  <c:v>220.57839379141953</c:v>
                </c:pt>
                <c:pt idx="3">
                  <c:v>176.67500000000001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F1-4E5D-8C18-A030B7D59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646784"/>
        <c:axId val="278648320"/>
      </c:lineChart>
      <c:dateAx>
        <c:axId val="278646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648320"/>
        <c:crosses val="autoZero"/>
        <c:auto val="0"/>
        <c:lblOffset val="100"/>
        <c:baseTimeUnit val="months"/>
      </c:dateAx>
      <c:valAx>
        <c:axId val="278648320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64678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NOx Emissions CO 3'!$G$7:$N$7</c:f>
          <c:strCache>
            <c:ptCount val="8"/>
            <c:pt idx="0">
              <c:v>Nox Emissions CO 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NOx Emissions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NOx Emissions CO 3'!$DP$2:$EA$2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NOx Emissions CO 3'!$DP$3:$EA$3</c:f>
              <c:numCache>
                <c:formatCode>0</c:formatCode>
                <c:ptCount val="12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C6-43B9-8548-A06F01E09CDB}"/>
            </c:ext>
          </c:extLst>
        </c:ser>
        <c:ser>
          <c:idx val="1"/>
          <c:order val="1"/>
          <c:tx>
            <c:strRef>
              <c:f>'CKPI NOx Emissions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NOx Emissions CO 3'!$DP$2:$EA$2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NOx Emissions CO 3'!$DP$4:$EA$4</c:f>
              <c:numCache>
                <c:formatCode>0</c:formatCode>
                <c:ptCount val="12"/>
                <c:pt idx="0">
                  <c:v>214.94978207810311</c:v>
                </c:pt>
                <c:pt idx="1">
                  <c:v>182.33208108108116</c:v>
                </c:pt>
                <c:pt idx="2">
                  <c:v>153.38743987452091</c:v>
                </c:pt>
                <c:pt idx="3">
                  <c:v>144.2419871794873</c:v>
                </c:pt>
                <c:pt idx="4">
                  <c:v>142.07558210993534</c:v>
                </c:pt>
                <c:pt idx="5">
                  <c:v>166.02113161559896</c:v>
                </c:pt>
                <c:pt idx="6">
                  <c:v>201.2582878328281</c:v>
                </c:pt>
                <c:pt idx="7">
                  <c:v>111.00718162839252</c:v>
                </c:pt>
                <c:pt idx="8">
                  <c:v>153.67454162453646</c:v>
                </c:pt>
                <c:pt idx="9">
                  <c:v>155.99285882749336</c:v>
                </c:pt>
                <c:pt idx="10">
                  <c:v>189.9889475627769</c:v>
                </c:pt>
                <c:pt idx="11">
                  <c:v>175.83403956712877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C6-43B9-8548-A06F01E09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9622400"/>
        <c:axId val="279623936"/>
      </c:barChart>
      <c:dateAx>
        <c:axId val="27962240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9623936"/>
        <c:crosses val="autoZero"/>
        <c:auto val="1"/>
        <c:lblOffset val="100"/>
        <c:baseTimeUnit val="months"/>
      </c:dateAx>
      <c:valAx>
        <c:axId val="279623936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962240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NOx Emissions CO 3'!$AI$3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BD16-426B-A019-D7AC8BCA3E8C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9277549C-23B6-4605-A288-F7EFE8C86B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D8A44E7B-FCE9-4933-A1E5-C849027A7CEB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BD16-426B-A019-D7AC8BCA3E8C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NOx Emissions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NOx Emissions CO 3'!$EB$3:$EM$3</c:f>
              <c:numCache>
                <c:formatCode>0</c:formatCode>
                <c:ptCount val="12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16-426B-A019-D7AC8BCA3E8C}"/>
            </c:ext>
          </c:extLst>
        </c:ser>
        <c:ser>
          <c:idx val="3"/>
          <c:order val="1"/>
          <c:tx>
            <c:strRef>
              <c:f>'CKPI NOx Emissions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NOx Emissions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NOx Emissions CO 3'!$EB$4:$EM$4</c:f>
              <c:numCache>
                <c:formatCode>0</c:formatCode>
                <c:ptCount val="12"/>
                <c:pt idx="0">
                  <c:v>166.23120869565207</c:v>
                </c:pt>
                <c:pt idx="1">
                  <c:v>194.3078740290442</c:v>
                </c:pt>
                <c:pt idx="2">
                  <c:v>195.31997384025112</c:v>
                </c:pt>
                <c:pt idx="3">
                  <c:v>180.46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16-426B-A019-D7AC8BCA3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9684992"/>
        <c:axId val="279686528"/>
      </c:lineChart>
      <c:dateAx>
        <c:axId val="279684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686528"/>
        <c:crosses val="autoZero"/>
        <c:auto val="0"/>
        <c:lblOffset val="100"/>
        <c:baseTimeUnit val="months"/>
      </c:dateAx>
      <c:valAx>
        <c:axId val="279686528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684992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Sp. Nox Emission'!$DT$1</c:f>
          <c:strCache>
            <c:ptCount val="1"/>
            <c:pt idx="0">
              <c:v>Sp. Nox Emissions 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Sp. Nox Emission'!$AM$3</c:f>
              <c:strCache>
                <c:ptCount val="1"/>
                <c:pt idx="0">
                  <c:v>Target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Sp. Nox Emission'!$DW$2:$EH$2</c:f>
              <c:numCache>
                <c:formatCode>mmm\-yy</c:formatCode>
                <c:ptCount val="12"/>
                <c:pt idx="0">
                  <c:v>45108</c:v>
                </c:pt>
                <c:pt idx="1">
                  <c:v>45139</c:v>
                </c:pt>
                <c:pt idx="2">
                  <c:v>45170</c:v>
                </c:pt>
                <c:pt idx="3">
                  <c:v>45200</c:v>
                </c:pt>
                <c:pt idx="4">
                  <c:v>45231</c:v>
                </c:pt>
                <c:pt idx="5">
                  <c:v>45261</c:v>
                </c:pt>
                <c:pt idx="6">
                  <c:v>45292</c:v>
                </c:pt>
                <c:pt idx="7">
                  <c:v>45323</c:v>
                </c:pt>
                <c:pt idx="8">
                  <c:v>45352</c:v>
                </c:pt>
                <c:pt idx="9">
                  <c:v>45383</c:v>
                </c:pt>
                <c:pt idx="10">
                  <c:v>45413</c:v>
                </c:pt>
                <c:pt idx="11">
                  <c:v>45444</c:v>
                </c:pt>
              </c:numCache>
            </c:numRef>
          </c:cat>
          <c:val>
            <c:numRef>
              <c:f>'MKPI Sp. Nox Emission'!$DW$3:$EH$3</c:f>
              <c:numCache>
                <c:formatCode>0.00</c:formatCode>
                <c:ptCount val="12"/>
                <c:pt idx="0">
                  <c:v>2.36</c:v>
                </c:pt>
                <c:pt idx="1">
                  <c:v>2.36</c:v>
                </c:pt>
                <c:pt idx="2">
                  <c:v>2.36</c:v>
                </c:pt>
                <c:pt idx="3">
                  <c:v>2.36</c:v>
                </c:pt>
                <c:pt idx="4">
                  <c:v>2.36</c:v>
                </c:pt>
                <c:pt idx="5">
                  <c:v>2.36</c:v>
                </c:pt>
                <c:pt idx="6">
                  <c:v>2.36</c:v>
                </c:pt>
                <c:pt idx="7">
                  <c:v>2.36</c:v>
                </c:pt>
                <c:pt idx="8">
                  <c:v>2.36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3-413F-8E89-8F3FF6FD4402}"/>
            </c:ext>
          </c:extLst>
        </c:ser>
        <c:ser>
          <c:idx val="1"/>
          <c:order val="1"/>
          <c:tx>
            <c:strRef>
              <c:f>'MKPI Sp. Nox Emission'!$AM$4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Sp. Nox Emission'!$DW$2:$EH$2</c:f>
              <c:numCache>
                <c:formatCode>mmm\-yy</c:formatCode>
                <c:ptCount val="12"/>
                <c:pt idx="0">
                  <c:v>45108</c:v>
                </c:pt>
                <c:pt idx="1">
                  <c:v>45139</c:v>
                </c:pt>
                <c:pt idx="2">
                  <c:v>45170</c:v>
                </c:pt>
                <c:pt idx="3">
                  <c:v>45200</c:v>
                </c:pt>
                <c:pt idx="4">
                  <c:v>45231</c:v>
                </c:pt>
                <c:pt idx="5">
                  <c:v>45261</c:v>
                </c:pt>
                <c:pt idx="6">
                  <c:v>45292</c:v>
                </c:pt>
                <c:pt idx="7">
                  <c:v>45323</c:v>
                </c:pt>
                <c:pt idx="8">
                  <c:v>45352</c:v>
                </c:pt>
                <c:pt idx="9">
                  <c:v>45383</c:v>
                </c:pt>
                <c:pt idx="10">
                  <c:v>45413</c:v>
                </c:pt>
                <c:pt idx="11">
                  <c:v>45444</c:v>
                </c:pt>
              </c:numCache>
            </c:numRef>
          </c:cat>
          <c:val>
            <c:numRef>
              <c:f>'MKPI Sp. Nox Emission'!$DW$4:$EH$4</c:f>
              <c:numCache>
                <c:formatCode>0.00</c:formatCode>
                <c:ptCount val="12"/>
                <c:pt idx="0">
                  <c:v>0.93573153716566249</c:v>
                </c:pt>
                <c:pt idx="1">
                  <c:v>0.91397764719704067</c:v>
                </c:pt>
                <c:pt idx="2">
                  <c:v>0.77251795297663406</c:v>
                </c:pt>
                <c:pt idx="3">
                  <c:v>0.8593386430321247</c:v>
                </c:pt>
                <c:pt idx="4">
                  <c:v>0.80102786616548338</c:v>
                </c:pt>
                <c:pt idx="5">
                  <c:v>0.76291570660054153</c:v>
                </c:pt>
                <c:pt idx="6">
                  <c:v>0.78929361625203809</c:v>
                </c:pt>
                <c:pt idx="7">
                  <c:v>0.83751866867386693</c:v>
                </c:pt>
                <c:pt idx="8">
                  <c:v>0.84869790335459949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63-413F-8E89-8F3FF6FD4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4017792"/>
        <c:axId val="264024064"/>
      </c:barChart>
      <c:dateAx>
        <c:axId val="264017792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4024064"/>
        <c:crosses val="autoZero"/>
        <c:auto val="1"/>
        <c:lblOffset val="100"/>
        <c:baseTimeUnit val="months"/>
      </c:dateAx>
      <c:valAx>
        <c:axId val="264024064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401779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Sp. Nox Emission'!$AM$4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cat>
            <c:numRef>
              <c:f>'MKPI Sp. Nox Emission'!$DT$2:$EI$2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Sp. Nox Emission'!$DT$4:$EI$4</c:f>
              <c:numCache>
                <c:formatCode>0.00</c:formatCode>
                <c:ptCount val="16"/>
                <c:pt idx="0">
                  <c:v>0.93484009813281055</c:v>
                </c:pt>
                <c:pt idx="1">
                  <c:v>0.93685037842794683</c:v>
                </c:pt>
                <c:pt idx="2">
                  <c:v>0.92893634604885489</c:v>
                </c:pt>
                <c:pt idx="3">
                  <c:v>0.93573153716566249</c:v>
                </c:pt>
                <c:pt idx="4">
                  <c:v>0.91397764719704067</c:v>
                </c:pt>
                <c:pt idx="5">
                  <c:v>0.77251795297663406</c:v>
                </c:pt>
                <c:pt idx="6">
                  <c:v>0.8593386430321247</c:v>
                </c:pt>
                <c:pt idx="7">
                  <c:v>0.80102786616548338</c:v>
                </c:pt>
                <c:pt idx="8">
                  <c:v>0.76291570660054153</c:v>
                </c:pt>
                <c:pt idx="9">
                  <c:v>0.78929361625203809</c:v>
                </c:pt>
                <c:pt idx="10">
                  <c:v>0.83751866867386693</c:v>
                </c:pt>
                <c:pt idx="11">
                  <c:v>0.84869790335459949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B6-40E4-9C1A-70AC593A6C11}"/>
            </c:ext>
          </c:extLst>
        </c:ser>
        <c:ser>
          <c:idx val="2"/>
          <c:order val="1"/>
          <c:tx>
            <c:strRef>
              <c:f>'MKPI Sp. Nox Emission'!$AM$3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5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800"/>
                    </a:pPr>
                    <a:fld id="{03444EA9-AB3D-40CE-9EA5-11C1AD532AAB}" type="SERIESNAME">
                      <a:rPr lang="en-US" sz="2800"/>
                      <a:pPr>
                        <a:defRPr sz="2800"/>
                      </a:pPr>
                      <a:t>[SERIES NAME]</a:t>
                    </a:fld>
                    <a:r>
                      <a:rPr lang="en-US" sz="2800"/>
                      <a:t>=</a:t>
                    </a:r>
                    <a:fld id="{63F14F1E-98F0-4043-96BD-3FF32CE0DAF2}" type="VALUE">
                      <a:rPr lang="en-US" sz="2800"/>
                      <a:pPr>
                        <a:defRPr sz="2800"/>
                      </a:pPr>
                      <a:t>[VALUE]</a:t>
                    </a:fld>
                    <a:endParaRPr lang="en-US" sz="28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1B6-40E4-9C1A-70AC593A6C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Sp. Nox Emission'!$DT$2:$EI$2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Sp. Nox Emission'!$DT$3:$EJ$3</c:f>
              <c:numCache>
                <c:formatCode>0.00</c:formatCode>
                <c:ptCount val="17"/>
                <c:pt idx="0">
                  <c:v>2.36</c:v>
                </c:pt>
                <c:pt idx="1">
                  <c:v>2.36</c:v>
                </c:pt>
                <c:pt idx="2">
                  <c:v>2.36</c:v>
                </c:pt>
                <c:pt idx="3">
                  <c:v>2.36</c:v>
                </c:pt>
                <c:pt idx="4">
                  <c:v>2.36</c:v>
                </c:pt>
                <c:pt idx="5">
                  <c:v>2.36</c:v>
                </c:pt>
                <c:pt idx="6">
                  <c:v>2.36</c:v>
                </c:pt>
                <c:pt idx="7">
                  <c:v>2.36</c:v>
                </c:pt>
                <c:pt idx="8">
                  <c:v>2.36</c:v>
                </c:pt>
                <c:pt idx="9">
                  <c:v>2.36</c:v>
                </c:pt>
                <c:pt idx="10">
                  <c:v>2.36</c:v>
                </c:pt>
                <c:pt idx="11">
                  <c:v>2.36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B6-40E4-9C1A-70AC593A6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4154496"/>
        <c:axId val="264160384"/>
      </c:lineChart>
      <c:dateAx>
        <c:axId val="264154496"/>
        <c:scaling>
          <c:orientation val="minMax"/>
          <c:max val="45717"/>
          <c:min val="45383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4160384"/>
        <c:crosses val="autoZero"/>
        <c:auto val="0"/>
        <c:lblOffset val="100"/>
        <c:baseTimeUnit val="months"/>
      </c:dateAx>
      <c:valAx>
        <c:axId val="26416038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4154496"/>
        <c:crossesAt val="45383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SOx Emissions CO 4'!$G$7:$N$7</c:f>
          <c:strCache>
            <c:ptCount val="8"/>
            <c:pt idx="0">
              <c:v>Sox Emissions CO 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SOx Emissions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SOx Emissions CO 4'!$DP$2:$EA$2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SOx Emissions CO 4'!$DP$3:$EA$3</c:f>
              <c:numCache>
                <c:formatCode>0</c:formatCode>
                <c:ptCount val="12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22-41EF-9F23-98A6822077E2}"/>
            </c:ext>
          </c:extLst>
        </c:ser>
        <c:ser>
          <c:idx val="1"/>
          <c:order val="1"/>
          <c:tx>
            <c:strRef>
              <c:f>'CKPI SOx Emissions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SOx Emissions CO 4'!$DP$2:$EA$2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SOx Emissions CO 4'!$DP$4:$EA$4</c:f>
              <c:numCache>
                <c:formatCode>0</c:formatCode>
                <c:ptCount val="12"/>
                <c:pt idx="0">
                  <c:v>316.33359832635921</c:v>
                </c:pt>
                <c:pt idx="1">
                  <c:v>272.67914189189185</c:v>
                </c:pt>
                <c:pt idx="2">
                  <c:v>243.11355873126524</c:v>
                </c:pt>
                <c:pt idx="3">
                  <c:v>220.40634784075587</c:v>
                </c:pt>
                <c:pt idx="4">
                  <c:v>191.4572942983954</c:v>
                </c:pt>
                <c:pt idx="5">
                  <c:v>281.13942200557085</c:v>
                </c:pt>
                <c:pt idx="6">
                  <c:v>276.06185709470788</c:v>
                </c:pt>
                <c:pt idx="7">
                  <c:v>194.18397877522611</c:v>
                </c:pt>
                <c:pt idx="8">
                  <c:v>237.7917458712503</c:v>
                </c:pt>
                <c:pt idx="9">
                  <c:v>241.96248652291115</c:v>
                </c:pt>
                <c:pt idx="10">
                  <c:v>294.18228212703127</c:v>
                </c:pt>
                <c:pt idx="11">
                  <c:v>315.23091139668577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22-41EF-9F23-98A682207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9816832"/>
        <c:axId val="279835008"/>
      </c:barChart>
      <c:dateAx>
        <c:axId val="27981683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9835008"/>
        <c:crosses val="autoZero"/>
        <c:auto val="1"/>
        <c:lblOffset val="100"/>
        <c:baseTimeUnit val="months"/>
      </c:dateAx>
      <c:valAx>
        <c:axId val="279835008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981683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SOx Emissions CO 4'!$AI$3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AB7F-45C9-B258-D1249C15C8FE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9277549C-23B6-4605-A288-F7EFE8C86B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D8A44E7B-FCE9-4933-A1E5-C849027A7CEB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AB7F-45C9-B258-D1249C15C8F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SOx Emissions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SOx Emissions CO 4'!$EB$3:$EM$3</c:f>
              <c:numCache>
                <c:formatCode>0</c:formatCode>
                <c:ptCount val="12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7F-45C9-B258-D1249C15C8FE}"/>
            </c:ext>
          </c:extLst>
        </c:ser>
        <c:ser>
          <c:idx val="3"/>
          <c:order val="1"/>
          <c:tx>
            <c:strRef>
              <c:f>'CKPI SOx Emissions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SOx Emissions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SOx Emissions CO 4'!$EB$4:$EM$4</c:f>
              <c:numCache>
                <c:formatCode>0</c:formatCode>
                <c:ptCount val="12"/>
                <c:pt idx="0">
                  <c:v>290.97754260869556</c:v>
                </c:pt>
                <c:pt idx="1">
                  <c:v>311.72936339074602</c:v>
                </c:pt>
                <c:pt idx="2">
                  <c:v>333.5130885943496</c:v>
                </c:pt>
                <c:pt idx="3">
                  <c:v>275.88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7F-45C9-B258-D1249C15C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0080384"/>
        <c:axId val="280081920"/>
      </c:lineChart>
      <c:dateAx>
        <c:axId val="280080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081920"/>
        <c:crosses val="autoZero"/>
        <c:auto val="0"/>
        <c:lblOffset val="100"/>
        <c:baseTimeUnit val="months"/>
      </c:dateAx>
      <c:valAx>
        <c:axId val="280081920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08038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SOx Emissions CO 3'!$G$7:$N$7</c:f>
          <c:strCache>
            <c:ptCount val="8"/>
            <c:pt idx="0">
              <c:v>Sox Emissions CO 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SOx Emissions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SOx Emissions CO 3'!$DP$2:$EA$2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SOx Emissions CO 3'!$DP$3:$EA$3</c:f>
              <c:numCache>
                <c:formatCode>0</c:formatCode>
                <c:ptCount val="12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31-4B2F-9395-BAF0900794FD}"/>
            </c:ext>
          </c:extLst>
        </c:ser>
        <c:ser>
          <c:idx val="1"/>
          <c:order val="1"/>
          <c:tx>
            <c:strRef>
              <c:f>'CKPI SOx Emissions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SOx Emissions CO 3'!$DP$2:$EA$2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SOx Emissions CO 3'!$DP$4:$EA$4</c:f>
              <c:numCache>
                <c:formatCode>0</c:formatCode>
                <c:ptCount val="12"/>
                <c:pt idx="0">
                  <c:v>329.95198221757352</c:v>
                </c:pt>
                <c:pt idx="1">
                  <c:v>259.83300675675673</c:v>
                </c:pt>
                <c:pt idx="2">
                  <c:v>198.1359149529454</c:v>
                </c:pt>
                <c:pt idx="3">
                  <c:v>207.03112179487212</c:v>
                </c:pt>
                <c:pt idx="4">
                  <c:v>204.98720382383044</c:v>
                </c:pt>
                <c:pt idx="5">
                  <c:v>243.62013579387218</c:v>
                </c:pt>
                <c:pt idx="6">
                  <c:v>279.14634310751637</c:v>
                </c:pt>
                <c:pt idx="7">
                  <c:v>180.08256089074447</c:v>
                </c:pt>
                <c:pt idx="8">
                  <c:v>227.3173896191438</c:v>
                </c:pt>
                <c:pt idx="9">
                  <c:v>255.3086303908355</c:v>
                </c:pt>
                <c:pt idx="10">
                  <c:v>288.60644202363346</c:v>
                </c:pt>
                <c:pt idx="11">
                  <c:v>293.55387554954336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31-4B2F-9395-BAF090079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298240"/>
        <c:axId val="280299776"/>
      </c:barChart>
      <c:dateAx>
        <c:axId val="2802982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0299776"/>
        <c:crosses val="autoZero"/>
        <c:auto val="1"/>
        <c:lblOffset val="100"/>
        <c:baseTimeUnit val="months"/>
      </c:dateAx>
      <c:valAx>
        <c:axId val="280299776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029824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SOx Emissions CO 3'!$AI$3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8523-4856-871A-6E296DD7CD49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9277549C-23B6-4605-A288-F7EFE8C86B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D8A44E7B-FCE9-4933-A1E5-C849027A7CEB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8523-4856-871A-6E296DD7CD4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SOx Emissions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SOx Emissions CO 3'!$EB$3:$EM$3</c:f>
              <c:numCache>
                <c:formatCode>0</c:formatCode>
                <c:ptCount val="12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23-4856-871A-6E296DD7CD49}"/>
            </c:ext>
          </c:extLst>
        </c:ser>
        <c:ser>
          <c:idx val="3"/>
          <c:order val="1"/>
          <c:tx>
            <c:strRef>
              <c:f>'CKPI SOx Emissions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SOx Emissions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SOx Emissions CO 3'!$EB$4:$EM$4</c:f>
              <c:numCache>
                <c:formatCode>0</c:formatCode>
                <c:ptCount val="12"/>
                <c:pt idx="0">
                  <c:v>263.82553565217415</c:v>
                </c:pt>
                <c:pt idx="1">
                  <c:v>284.41732522796241</c:v>
                </c:pt>
                <c:pt idx="2">
                  <c:v>315.34001569584933</c:v>
                </c:pt>
                <c:pt idx="3">
                  <c:v>298.495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23-4856-871A-6E296DD7C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0356736"/>
        <c:axId val="280358272"/>
      </c:lineChart>
      <c:dateAx>
        <c:axId val="28035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358272"/>
        <c:crosses val="autoZero"/>
        <c:auto val="0"/>
        <c:lblOffset val="100"/>
        <c:baseTimeUnit val="months"/>
      </c:dateAx>
      <c:valAx>
        <c:axId val="280358272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356736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Sp. Sox Emission'!$DT$1</c:f>
          <c:strCache>
            <c:ptCount val="1"/>
            <c:pt idx="0">
              <c:v>Sp. Sox Emissions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Sp. Sox Emission'!$AM$3</c:f>
              <c:strCache>
                <c:ptCount val="1"/>
                <c:pt idx="0">
                  <c:v>Target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Sp. Sox Emission'!$DW$2:$EH$2</c:f>
              <c:numCache>
                <c:formatCode>mmm\-yy</c:formatCode>
                <c:ptCount val="12"/>
                <c:pt idx="0">
                  <c:v>45108</c:v>
                </c:pt>
                <c:pt idx="1">
                  <c:v>45139</c:v>
                </c:pt>
                <c:pt idx="2">
                  <c:v>45170</c:v>
                </c:pt>
                <c:pt idx="3">
                  <c:v>45200</c:v>
                </c:pt>
                <c:pt idx="4">
                  <c:v>45231</c:v>
                </c:pt>
                <c:pt idx="5">
                  <c:v>45261</c:v>
                </c:pt>
                <c:pt idx="6">
                  <c:v>45292</c:v>
                </c:pt>
                <c:pt idx="7">
                  <c:v>45323</c:v>
                </c:pt>
                <c:pt idx="8">
                  <c:v>45352</c:v>
                </c:pt>
                <c:pt idx="9">
                  <c:v>45383</c:v>
                </c:pt>
                <c:pt idx="10">
                  <c:v>45413</c:v>
                </c:pt>
                <c:pt idx="11">
                  <c:v>45444</c:v>
                </c:pt>
              </c:numCache>
            </c:numRef>
          </c:cat>
          <c:val>
            <c:numRef>
              <c:f>'MKPI Sp. Sox Emission'!$DW$3:$EH$3</c:f>
              <c:numCache>
                <c:formatCode>0.00</c:formatCode>
                <c:ptCount val="12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  <c:pt idx="5">
                  <c:v>1.4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27-4000-A9EA-A1436FB164DF}"/>
            </c:ext>
          </c:extLst>
        </c:ser>
        <c:ser>
          <c:idx val="1"/>
          <c:order val="1"/>
          <c:tx>
            <c:strRef>
              <c:f>'MKPI Sp. Sox Emission'!$AM$4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Sp. Sox Emission'!$DW$2:$EH$2</c:f>
              <c:numCache>
                <c:formatCode>mmm\-yy</c:formatCode>
                <c:ptCount val="12"/>
                <c:pt idx="0">
                  <c:v>45108</c:v>
                </c:pt>
                <c:pt idx="1">
                  <c:v>45139</c:v>
                </c:pt>
                <c:pt idx="2">
                  <c:v>45170</c:v>
                </c:pt>
                <c:pt idx="3">
                  <c:v>45200</c:v>
                </c:pt>
                <c:pt idx="4">
                  <c:v>45231</c:v>
                </c:pt>
                <c:pt idx="5">
                  <c:v>45261</c:v>
                </c:pt>
                <c:pt idx="6">
                  <c:v>45292</c:v>
                </c:pt>
                <c:pt idx="7">
                  <c:v>45323</c:v>
                </c:pt>
                <c:pt idx="8">
                  <c:v>45352</c:v>
                </c:pt>
                <c:pt idx="9">
                  <c:v>45383</c:v>
                </c:pt>
                <c:pt idx="10">
                  <c:v>45413</c:v>
                </c:pt>
                <c:pt idx="11">
                  <c:v>45444</c:v>
                </c:pt>
              </c:numCache>
            </c:numRef>
          </c:cat>
          <c:val>
            <c:numRef>
              <c:f>'MKPI Sp. Sox Emission'!$DW$4:$EH$4</c:f>
              <c:numCache>
                <c:formatCode>0.00</c:formatCode>
                <c:ptCount val="12"/>
                <c:pt idx="0">
                  <c:v>0.66040884556705948</c:v>
                </c:pt>
                <c:pt idx="1">
                  <c:v>0.6450999626395445</c:v>
                </c:pt>
                <c:pt idx="2">
                  <c:v>0.54736140852164494</c:v>
                </c:pt>
                <c:pt idx="3">
                  <c:v>0.60657653665957534</c:v>
                </c:pt>
                <c:pt idx="4">
                  <c:v>0.56108010363788896</c:v>
                </c:pt>
                <c:pt idx="5">
                  <c:v>0.52876918084177005</c:v>
                </c:pt>
                <c:pt idx="6">
                  <c:v>0.53655877373906946</c:v>
                </c:pt>
                <c:pt idx="7">
                  <c:v>0.55238651992758903</c:v>
                </c:pt>
                <c:pt idx="8">
                  <c:v>0.63246857025965797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27-4000-A9EA-A1436FB16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880064"/>
        <c:axId val="263902720"/>
      </c:barChart>
      <c:dateAx>
        <c:axId val="263880064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3902720"/>
        <c:crosses val="autoZero"/>
        <c:auto val="1"/>
        <c:lblOffset val="100"/>
        <c:baseTimeUnit val="months"/>
      </c:dateAx>
      <c:valAx>
        <c:axId val="263902720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388006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Sp. Sox Emission'!$AM$4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cat>
            <c:numRef>
              <c:f>'MKPI Sp. Sox Emission'!$DT$2:$EI$2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Sp. Sox Emission'!$DT$4:$EI$4</c:f>
              <c:numCache>
                <c:formatCode>0.00</c:formatCode>
                <c:ptCount val="16"/>
                <c:pt idx="0">
                  <c:v>0.65977455213806979</c:v>
                </c:pt>
                <c:pt idx="1">
                  <c:v>0.66119848729339914</c:v>
                </c:pt>
                <c:pt idx="2">
                  <c:v>0.65560790867154983</c:v>
                </c:pt>
                <c:pt idx="3">
                  <c:v>0.66040884556705948</c:v>
                </c:pt>
                <c:pt idx="4">
                  <c:v>0.6450999626395445</c:v>
                </c:pt>
                <c:pt idx="5">
                  <c:v>0.54736140852164494</c:v>
                </c:pt>
                <c:pt idx="6">
                  <c:v>0.60657653665957534</c:v>
                </c:pt>
                <c:pt idx="7">
                  <c:v>0.56108010363788896</c:v>
                </c:pt>
                <c:pt idx="8">
                  <c:v>0.52876918084177005</c:v>
                </c:pt>
                <c:pt idx="9">
                  <c:v>0.53655877373906946</c:v>
                </c:pt>
                <c:pt idx="10">
                  <c:v>0.55238651992758903</c:v>
                </c:pt>
                <c:pt idx="11">
                  <c:v>0.63246857025965797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27-4EEB-BCDB-00FE8EE6A520}"/>
            </c:ext>
          </c:extLst>
        </c:ser>
        <c:ser>
          <c:idx val="2"/>
          <c:order val="1"/>
          <c:tx>
            <c:strRef>
              <c:f>'MKPI Sp. Sox Emission'!$AM$3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5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800"/>
                    </a:pPr>
                    <a:fld id="{03444EA9-AB3D-40CE-9EA5-11C1AD532AAB}" type="SERIESNAME">
                      <a:rPr lang="en-US" sz="2800"/>
                      <a:pPr>
                        <a:defRPr sz="2800"/>
                      </a:pPr>
                      <a:t>[SERIES NAME]</a:t>
                    </a:fld>
                    <a:r>
                      <a:rPr lang="en-US" sz="2800"/>
                      <a:t>=</a:t>
                    </a:r>
                    <a:fld id="{63F14F1E-98F0-4043-96BD-3FF32CE0DAF2}" type="VALUE">
                      <a:rPr lang="en-US" sz="2800"/>
                      <a:pPr>
                        <a:defRPr sz="2800"/>
                      </a:pPr>
                      <a:t>[VALUE]</a:t>
                    </a:fld>
                    <a:endParaRPr lang="en-US" sz="28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8627-4EEB-BCDB-00FE8EE6A5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Sp. Sox Emission'!$DT$2:$EI$2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Sp. Sox Emission'!$DT$3:$EJ$3</c:f>
              <c:numCache>
                <c:formatCode>0.00</c:formatCode>
                <c:ptCount val="17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  <c:pt idx="5">
                  <c:v>1.4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27-4EEB-BCDB-00FE8EE6A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939200"/>
        <c:axId val="263940736"/>
      </c:lineChart>
      <c:dateAx>
        <c:axId val="263939200"/>
        <c:scaling>
          <c:orientation val="minMax"/>
          <c:max val="45717"/>
          <c:min val="45383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940736"/>
        <c:crosses val="autoZero"/>
        <c:auto val="0"/>
        <c:lblOffset val="100"/>
        <c:baseTimeUnit val="months"/>
      </c:dateAx>
      <c:valAx>
        <c:axId val="263940736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939200"/>
        <c:crossesAt val="45383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PM Emissions CO 4'!$G$7:$N$7</c:f>
          <c:strCache>
            <c:ptCount val="8"/>
            <c:pt idx="0">
              <c:v>PM Emissions CO 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PM Emissions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PM Emissions CO 4'!$DP$2:$EA$2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PM Emissions CO 4'!$DP$3:$EA$3</c:f>
              <c:numCache>
                <c:formatCode>0</c:formatCode>
                <c:ptCount val="12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74-496A-B878-5D7D8616F475}"/>
            </c:ext>
          </c:extLst>
        </c:ser>
        <c:ser>
          <c:idx val="1"/>
          <c:order val="1"/>
          <c:tx>
            <c:strRef>
              <c:f>'CKPI PM Emissions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PM Emissions CO 4'!$DP$2:$EA$2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PM Emissions CO 4'!$DP$4:$EA$4</c:f>
              <c:numCache>
                <c:formatCode>0</c:formatCode>
                <c:ptCount val="12"/>
                <c:pt idx="0">
                  <c:v>17.193861576011155</c:v>
                </c:pt>
                <c:pt idx="1">
                  <c:v>19.872351351351355</c:v>
                </c:pt>
                <c:pt idx="2">
                  <c:v>16.124191355873108</c:v>
                </c:pt>
                <c:pt idx="3">
                  <c:v>13.487889676113339</c:v>
                </c:pt>
                <c:pt idx="4">
                  <c:v>12.432645954250599</c:v>
                </c:pt>
                <c:pt idx="5">
                  <c:v>13.64320856545959</c:v>
                </c:pt>
                <c:pt idx="6">
                  <c:v>15.491863835524093</c:v>
                </c:pt>
                <c:pt idx="7">
                  <c:v>11.580354906054275</c:v>
                </c:pt>
                <c:pt idx="8">
                  <c:v>12.483299663299672</c:v>
                </c:pt>
                <c:pt idx="9">
                  <c:v>18.514743935309944</c:v>
                </c:pt>
                <c:pt idx="10">
                  <c:v>16.142579394387003</c:v>
                </c:pt>
                <c:pt idx="11">
                  <c:v>17.543884004058171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74-496A-B878-5D7D8616F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033344"/>
        <c:axId val="281039232"/>
      </c:barChart>
      <c:dateAx>
        <c:axId val="28103334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1039232"/>
        <c:crosses val="autoZero"/>
        <c:auto val="1"/>
        <c:lblOffset val="100"/>
        <c:baseTimeUnit val="months"/>
      </c:dateAx>
      <c:valAx>
        <c:axId val="28103923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103334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PM Emissions CO 4'!$AI$3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F39E-43E9-975C-212B4BF0504D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9277549C-23B6-4605-A288-F7EFE8C86B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D8A44E7B-FCE9-4933-A1E5-C849027A7CEB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F39E-43E9-975C-212B4BF0504D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PM Emissions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PM Emissions CO 4'!$EB$3:$EM$3</c:f>
              <c:numCache>
                <c:formatCode>0</c:formatCode>
                <c:ptCount val="12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9E-43E9-975C-212B4BF0504D}"/>
            </c:ext>
          </c:extLst>
        </c:ser>
        <c:ser>
          <c:idx val="3"/>
          <c:order val="1"/>
          <c:tx>
            <c:strRef>
              <c:f>'CKPI PM Emissions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PM Emissions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PM Emissions CO 4'!$EB$4:$EM$4</c:f>
              <c:numCache>
                <c:formatCode>0</c:formatCode>
                <c:ptCount val="12"/>
                <c:pt idx="0">
                  <c:v>18.695368695652206</c:v>
                </c:pt>
                <c:pt idx="1">
                  <c:v>23.055256670043867</c:v>
                </c:pt>
                <c:pt idx="2">
                  <c:v>21.567633414719197</c:v>
                </c:pt>
                <c:pt idx="3">
                  <c:v>17.78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9E-43E9-975C-212B4BF0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1169920"/>
        <c:axId val="281171456"/>
      </c:lineChart>
      <c:dateAx>
        <c:axId val="281169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171456"/>
        <c:crosses val="autoZero"/>
        <c:auto val="0"/>
        <c:lblOffset val="100"/>
        <c:baseTimeUnit val="months"/>
      </c:dateAx>
      <c:valAx>
        <c:axId val="281171456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169920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PM Emissions CO 3'!$G$7:$N$7</c:f>
          <c:strCache>
            <c:ptCount val="8"/>
            <c:pt idx="0">
              <c:v>PM Emissions CO 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PM Emissions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PM Emissions CO 3'!$DP$2:$EA$2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PM Emissions CO 3'!$DP$3:$EA$3</c:f>
              <c:numCache>
                <c:formatCode>0</c:formatCode>
                <c:ptCount val="12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A2-497C-92A0-C02C159D0F00}"/>
            </c:ext>
          </c:extLst>
        </c:ser>
        <c:ser>
          <c:idx val="1"/>
          <c:order val="1"/>
          <c:tx>
            <c:strRef>
              <c:f>'CKPI PM Emissions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PM Emissions CO 3'!$DP$2:$EA$2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PM Emissions CO 3'!$DP$4:$EA$4</c:f>
              <c:numCache>
                <c:formatCode>0</c:formatCode>
                <c:ptCount val="12"/>
                <c:pt idx="0">
                  <c:v>18.311724198047443</c:v>
                </c:pt>
                <c:pt idx="1">
                  <c:v>15.962351351351341</c:v>
                </c:pt>
                <c:pt idx="2">
                  <c:v>11.184017079121624</c:v>
                </c:pt>
                <c:pt idx="3">
                  <c:v>11.187390350877202</c:v>
                </c:pt>
                <c:pt idx="4">
                  <c:v>12.426223967224306</c:v>
                </c:pt>
                <c:pt idx="5">
                  <c:v>13.541552924791091</c:v>
                </c:pt>
                <c:pt idx="6">
                  <c:v>14.588206943040113</c:v>
                </c:pt>
                <c:pt idx="7">
                  <c:v>18.069514613778708</c:v>
                </c:pt>
                <c:pt idx="8">
                  <c:v>11.582589225589242</c:v>
                </c:pt>
                <c:pt idx="9">
                  <c:v>14.277277628032362</c:v>
                </c:pt>
                <c:pt idx="10">
                  <c:v>14.718295790251112</c:v>
                </c:pt>
                <c:pt idx="11">
                  <c:v>19.604671964829226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2-497C-92A0-C02C159D0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346816"/>
        <c:axId val="281348352"/>
      </c:barChart>
      <c:dateAx>
        <c:axId val="28134681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1348352"/>
        <c:crosses val="autoZero"/>
        <c:auto val="1"/>
        <c:lblOffset val="100"/>
        <c:baseTimeUnit val="months"/>
      </c:dateAx>
      <c:valAx>
        <c:axId val="28134835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1346816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PM Emissions CO 3'!$AI$3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4BA9-4275-9B61-B3D68DD1574E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BD5ECB06-4259-4C57-B571-03635FB72520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3BA92566-AD84-472B-AF83-7310E7D095DF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4BA9-4275-9B61-B3D68DD1574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PM Emissions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PM Emissions CO 3'!$EB$3:$EM$3</c:f>
              <c:numCache>
                <c:formatCode>0</c:formatCode>
                <c:ptCount val="12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A9-4275-9B61-B3D68DD1574E}"/>
            </c:ext>
          </c:extLst>
        </c:ser>
        <c:ser>
          <c:idx val="3"/>
          <c:order val="1"/>
          <c:tx>
            <c:strRef>
              <c:f>'CKPI PM Emissions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PM Emissions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PM Emissions CO 3'!$EB$4:$EM$4</c:f>
              <c:numCache>
                <c:formatCode>0</c:formatCode>
                <c:ptCount val="12"/>
                <c:pt idx="0">
                  <c:v>17.077126956521749</c:v>
                </c:pt>
                <c:pt idx="1">
                  <c:v>20.124528875379902</c:v>
                </c:pt>
                <c:pt idx="2">
                  <c:v>23.257631670735993</c:v>
                </c:pt>
                <c:pt idx="3">
                  <c:v>19.82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A9-4275-9B61-B3D68DD15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1380736"/>
        <c:axId val="281382272"/>
      </c:lineChart>
      <c:dateAx>
        <c:axId val="28138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382272"/>
        <c:crosses val="autoZero"/>
        <c:auto val="0"/>
        <c:lblOffset val="100"/>
        <c:baseTimeUnit val="months"/>
      </c:dateAx>
      <c:valAx>
        <c:axId val="281382272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380736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Sp. PM Emission'!$DT$1</c:f>
          <c:strCache>
            <c:ptCount val="1"/>
            <c:pt idx="0">
              <c:v>Sp. PM Emissions 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Sp. PM Emission'!$AM$3</c:f>
              <c:strCache>
                <c:ptCount val="1"/>
                <c:pt idx="0">
                  <c:v>Target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Sp. PM Emission'!$DW$2:$EH$2</c:f>
              <c:numCache>
                <c:formatCode>mmm\-yy</c:formatCode>
                <c:ptCount val="12"/>
                <c:pt idx="0">
                  <c:v>45108</c:v>
                </c:pt>
                <c:pt idx="1">
                  <c:v>45139</c:v>
                </c:pt>
                <c:pt idx="2">
                  <c:v>45170</c:v>
                </c:pt>
                <c:pt idx="3">
                  <c:v>45200</c:v>
                </c:pt>
                <c:pt idx="4">
                  <c:v>45231</c:v>
                </c:pt>
                <c:pt idx="5">
                  <c:v>45261</c:v>
                </c:pt>
                <c:pt idx="6">
                  <c:v>45292</c:v>
                </c:pt>
                <c:pt idx="7">
                  <c:v>45323</c:v>
                </c:pt>
                <c:pt idx="8">
                  <c:v>45352</c:v>
                </c:pt>
                <c:pt idx="9">
                  <c:v>45383</c:v>
                </c:pt>
                <c:pt idx="10">
                  <c:v>45413</c:v>
                </c:pt>
                <c:pt idx="11">
                  <c:v>45444</c:v>
                </c:pt>
              </c:numCache>
            </c:numRef>
          </c:cat>
          <c:val>
            <c:numRef>
              <c:f>'MKPI Sp. PM Emission'!$DW$3:$EH$3</c:f>
              <c:numCache>
                <c:formatCode>0.00</c:formatCode>
                <c:ptCount val="12"/>
                <c:pt idx="0">
                  <c:v>0.46</c:v>
                </c:pt>
                <c:pt idx="1">
                  <c:v>0.46</c:v>
                </c:pt>
                <c:pt idx="2">
                  <c:v>0.46</c:v>
                </c:pt>
                <c:pt idx="3">
                  <c:v>0.46</c:v>
                </c:pt>
                <c:pt idx="4">
                  <c:v>0.46</c:v>
                </c:pt>
                <c:pt idx="5">
                  <c:v>0.46</c:v>
                </c:pt>
                <c:pt idx="6">
                  <c:v>0.46</c:v>
                </c:pt>
                <c:pt idx="7">
                  <c:v>0.46</c:v>
                </c:pt>
                <c:pt idx="8">
                  <c:v>0.46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2-4D95-BF07-127570C53A11}"/>
            </c:ext>
          </c:extLst>
        </c:ser>
        <c:ser>
          <c:idx val="1"/>
          <c:order val="1"/>
          <c:tx>
            <c:strRef>
              <c:f>'MKPI Sp. PM Emission'!$AM$4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Sp. PM Emission'!$DW$2:$EH$2</c:f>
              <c:numCache>
                <c:formatCode>mmm\-yy</c:formatCode>
                <c:ptCount val="12"/>
                <c:pt idx="0">
                  <c:v>45108</c:v>
                </c:pt>
                <c:pt idx="1">
                  <c:v>45139</c:v>
                </c:pt>
                <c:pt idx="2">
                  <c:v>45170</c:v>
                </c:pt>
                <c:pt idx="3">
                  <c:v>45200</c:v>
                </c:pt>
                <c:pt idx="4">
                  <c:v>45231</c:v>
                </c:pt>
                <c:pt idx="5">
                  <c:v>45261</c:v>
                </c:pt>
                <c:pt idx="6">
                  <c:v>45292</c:v>
                </c:pt>
                <c:pt idx="7">
                  <c:v>45323</c:v>
                </c:pt>
                <c:pt idx="8">
                  <c:v>45352</c:v>
                </c:pt>
                <c:pt idx="9">
                  <c:v>45383</c:v>
                </c:pt>
                <c:pt idx="10">
                  <c:v>45413</c:v>
                </c:pt>
                <c:pt idx="11">
                  <c:v>45444</c:v>
                </c:pt>
              </c:numCache>
            </c:numRef>
          </c:cat>
          <c:val>
            <c:numRef>
              <c:f>'MKPI Sp. PM Emission'!$DW$4:$EH$4</c:f>
              <c:numCache>
                <c:formatCode>0.00</c:formatCode>
                <c:ptCount val="12"/>
                <c:pt idx="0">
                  <c:v>5.8647751310968423E-2</c:v>
                </c:pt>
                <c:pt idx="1">
                  <c:v>5.2172559513608455E-2</c:v>
                </c:pt>
                <c:pt idx="2">
                  <c:v>4.7264123239611419E-2</c:v>
                </c:pt>
                <c:pt idx="3">
                  <c:v>5.3725232811986184E-2</c:v>
                </c:pt>
                <c:pt idx="4">
                  <c:v>5.2894421646776039E-2</c:v>
                </c:pt>
                <c:pt idx="5">
                  <c:v>4.7482026175943833E-2</c:v>
                </c:pt>
                <c:pt idx="6">
                  <c:v>4.9262539063223136E-2</c:v>
                </c:pt>
                <c:pt idx="7">
                  <c:v>4.9812979448336743E-2</c:v>
                </c:pt>
                <c:pt idx="8">
                  <c:v>5.2538465789157301E-2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2-4D95-BF07-127570C53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692800"/>
        <c:axId val="277694720"/>
      </c:barChart>
      <c:dateAx>
        <c:axId val="277692800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7694720"/>
        <c:crosses val="autoZero"/>
        <c:auto val="1"/>
        <c:lblOffset val="100"/>
        <c:baseTimeUnit val="months"/>
      </c:dateAx>
      <c:valAx>
        <c:axId val="277694720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769280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Sp. PM Emission'!$AM$4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cat>
            <c:numRef>
              <c:f>'MKPI Sp. PM Emission'!$DT$2:$EI$2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Sp. PM Emission'!$DT$4:$EI$4</c:f>
              <c:numCache>
                <c:formatCode>0.00</c:formatCode>
                <c:ptCount val="16"/>
                <c:pt idx="0">
                  <c:v>0.31485483055352192</c:v>
                </c:pt>
                <c:pt idx="1">
                  <c:v>6.3501133350108777E-2</c:v>
                </c:pt>
                <c:pt idx="2">
                  <c:v>5.6918510978593344E-2</c:v>
                </c:pt>
                <c:pt idx="3">
                  <c:v>5.8647751310968423E-2</c:v>
                </c:pt>
                <c:pt idx="4">
                  <c:v>5.2172559513608455E-2</c:v>
                </c:pt>
                <c:pt idx="5">
                  <c:v>4.7264123239611419E-2</c:v>
                </c:pt>
                <c:pt idx="6">
                  <c:v>5.3725232811986184E-2</c:v>
                </c:pt>
                <c:pt idx="7">
                  <c:v>5.2894421646776039E-2</c:v>
                </c:pt>
                <c:pt idx="8">
                  <c:v>4.7482026175943833E-2</c:v>
                </c:pt>
                <c:pt idx="9">
                  <c:v>4.9262539063223136E-2</c:v>
                </c:pt>
                <c:pt idx="10">
                  <c:v>4.9812979448336743E-2</c:v>
                </c:pt>
                <c:pt idx="11">
                  <c:v>5.2538465789157301E-2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1D-4BA0-8A6E-9D1E58009331}"/>
            </c:ext>
          </c:extLst>
        </c:ser>
        <c:ser>
          <c:idx val="2"/>
          <c:order val="1"/>
          <c:tx>
            <c:strRef>
              <c:f>'MKPI Sp. PM Emission'!$AM$3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5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800"/>
                    </a:pPr>
                    <a:fld id="{03444EA9-AB3D-40CE-9EA5-11C1AD532AAB}" type="SERIESNAME">
                      <a:rPr lang="en-US" sz="2800"/>
                      <a:pPr>
                        <a:defRPr sz="2800"/>
                      </a:pPr>
                      <a:t>[SERIES NAME]</a:t>
                    </a:fld>
                    <a:r>
                      <a:rPr lang="en-US" sz="2800"/>
                      <a:t>=</a:t>
                    </a:r>
                    <a:fld id="{63F14F1E-98F0-4043-96BD-3FF32CE0DAF2}" type="VALUE">
                      <a:rPr lang="en-US" sz="2800"/>
                      <a:pPr>
                        <a:defRPr sz="2800"/>
                      </a:pPr>
                      <a:t>[VALUE]</a:t>
                    </a:fld>
                    <a:endParaRPr lang="en-US" sz="28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2E1D-4BA0-8A6E-9D1E580093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Sp. PM Emission'!$DT$2:$EI$2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Sp. PM Emission'!$DT$3:$EJ$3</c:f>
              <c:numCache>
                <c:formatCode>0.00</c:formatCode>
                <c:ptCount val="17"/>
                <c:pt idx="0">
                  <c:v>0.46</c:v>
                </c:pt>
                <c:pt idx="1">
                  <c:v>0.46</c:v>
                </c:pt>
                <c:pt idx="2">
                  <c:v>0.46</c:v>
                </c:pt>
                <c:pt idx="3">
                  <c:v>0.46</c:v>
                </c:pt>
                <c:pt idx="4">
                  <c:v>0.46</c:v>
                </c:pt>
                <c:pt idx="5">
                  <c:v>0.46</c:v>
                </c:pt>
                <c:pt idx="6">
                  <c:v>0.46</c:v>
                </c:pt>
                <c:pt idx="7">
                  <c:v>0.46</c:v>
                </c:pt>
                <c:pt idx="8">
                  <c:v>0.46</c:v>
                </c:pt>
                <c:pt idx="9">
                  <c:v>0.46</c:v>
                </c:pt>
                <c:pt idx="10">
                  <c:v>0.46</c:v>
                </c:pt>
                <c:pt idx="11">
                  <c:v>0.46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1D-4BA0-8A6E-9D1E58009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735296"/>
        <c:axId val="277736832"/>
      </c:lineChart>
      <c:dateAx>
        <c:axId val="277735296"/>
        <c:scaling>
          <c:orientation val="minMax"/>
          <c:max val="45717"/>
          <c:min val="45383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736832"/>
        <c:crosses val="autoZero"/>
        <c:auto val="0"/>
        <c:lblOffset val="100"/>
        <c:baseTimeUnit val="months"/>
      </c:dateAx>
      <c:valAx>
        <c:axId val="277736832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735296"/>
        <c:crossesAt val="45383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Weak Coal% in Blend CO 4'!$G$7:$N$7</c:f>
          <c:strCache>
            <c:ptCount val="8"/>
            <c:pt idx="0">
              <c:v>Weak coals percentage  in the coal blend CO 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Weak Coal% in Blend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Weak Coal% in Blend CO 4'!$DY$2:$EJ$2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Weak Coal% in Blend CO 4'!$DY$3:$EJ$3</c:f>
              <c:numCache>
                <c:formatCode>0.00</c:formatCode>
                <c:ptCount val="12"/>
                <c:pt idx="0">
                  <c:v>18.5</c:v>
                </c:pt>
                <c:pt idx="1">
                  <c:v>18.5</c:v>
                </c:pt>
                <c:pt idx="2">
                  <c:v>18.5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CA-4CA5-8793-B52DCD108382}"/>
            </c:ext>
          </c:extLst>
        </c:ser>
        <c:ser>
          <c:idx val="1"/>
          <c:order val="1"/>
          <c:tx>
            <c:strRef>
              <c:f>'CKPI Weak Coal% in Blend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Weak Coal% in Blend CO 4'!$DY$2:$EJ$2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Weak Coal% in Blend CO 4'!$DY$4:$EJ$4</c:f>
              <c:numCache>
                <c:formatCode>0.00</c:formatCode>
                <c:ptCount val="12"/>
                <c:pt idx="0">
                  <c:v>11.38795576363912</c:v>
                </c:pt>
                <c:pt idx="1">
                  <c:v>13.861436746014595</c:v>
                </c:pt>
                <c:pt idx="2">
                  <c:v>19.363072859362152</c:v>
                </c:pt>
                <c:pt idx="3">
                  <c:v>20</c:v>
                </c:pt>
                <c:pt idx="4">
                  <c:v>24.166198445698818</c:v>
                </c:pt>
                <c:pt idx="5">
                  <c:v>26.501309664284737</c:v>
                </c:pt>
                <c:pt idx="6">
                  <c:v>21.6</c:v>
                </c:pt>
                <c:pt idx="7">
                  <c:v>24.8</c:v>
                </c:pt>
                <c:pt idx="8">
                  <c:v>31.025714350128613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CA-4CA5-8793-B52DCD108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485568"/>
        <c:axId val="247487104"/>
      </c:barChart>
      <c:dateAx>
        <c:axId val="24748556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487104"/>
        <c:crosses val="autoZero"/>
        <c:auto val="1"/>
        <c:lblOffset val="100"/>
        <c:baseTimeUnit val="months"/>
      </c:dateAx>
      <c:valAx>
        <c:axId val="247487104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48556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Weak Coal% in Blend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C19E-4F8F-A872-10F9EBE9090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Weak Coal% in Blend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Weak Coal% in Blend CO 4'!$C$14:$AG$14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9E-4F8F-A872-10F9EBE90906}"/>
            </c:ext>
          </c:extLst>
        </c:ser>
        <c:ser>
          <c:idx val="2"/>
          <c:order val="1"/>
          <c:tx>
            <c:strRef>
              <c:f>'CKPI Weak Coal% in Blend CO 4'!$B$15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19E-4F8F-A872-10F9EBE9090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Weak Coal% in Blend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Weak Coal% in Blend CO 4'!$C$15:$AG$15</c:f>
              <c:numCache>
                <c:formatCode>0.00</c:formatCode>
                <c:ptCount val="31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  <c:pt idx="15">
                  <c:v>24</c:v>
                </c:pt>
                <c:pt idx="16">
                  <c:v>24</c:v>
                </c:pt>
                <c:pt idx="17">
                  <c:v>24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24</c:v>
                </c:pt>
                <c:pt idx="22">
                  <c:v>24</c:v>
                </c:pt>
                <c:pt idx="23">
                  <c:v>24</c:v>
                </c:pt>
                <c:pt idx="24">
                  <c:v>24</c:v>
                </c:pt>
                <c:pt idx="25">
                  <c:v>24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24</c:v>
                </c:pt>
                <c:pt idx="30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9E-4F8F-A872-10F9EBE90906}"/>
            </c:ext>
          </c:extLst>
        </c:ser>
        <c:ser>
          <c:idx val="4"/>
          <c:order val="2"/>
          <c:tx>
            <c:strRef>
              <c:f>'CKPI Weak Coal% in Blend CO 4'!$B$16</c:f>
              <c:strCache>
                <c:ptCount val="1"/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C19E-4F8F-A872-10F9EBE9090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Weak Coal% in Blend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Weak Coal% in Blend CO 4'!$C$16:$AG$16</c:f>
              <c:numCache>
                <c:formatCode>0.0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9E-4F8F-A872-10F9EBE90906}"/>
            </c:ext>
          </c:extLst>
        </c:ser>
        <c:ser>
          <c:idx val="0"/>
          <c:order val="3"/>
          <c:tx>
            <c:strRef>
              <c:f>'CKPI Weak Coal% in Blend CO 4'!$B$17</c:f>
              <c:strCache>
                <c:ptCount val="1"/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C19E-4F8F-A872-10F9EBE9090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Weak Coal% in Blend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Weak Coal% in Blend CO 4'!$C$17:$AG$17</c:f>
              <c:numCache>
                <c:formatCode>0.0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19E-4F8F-A872-10F9EBE90906}"/>
            </c:ext>
          </c:extLst>
        </c:ser>
        <c:ser>
          <c:idx val="3"/>
          <c:order val="4"/>
          <c:tx>
            <c:strRef>
              <c:f>'CKPI Weak Coal% in Blend CO 4'!$B$18</c:f>
              <c:strCache>
                <c:ptCount val="1"/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C19E-4F8F-A872-10F9EBE9090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Weak Coal% in Blend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Weak Coal% in Blend CO 4'!$C$18:$AG$18</c:f>
              <c:numCache>
                <c:formatCode>0.0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19E-4F8F-A872-10F9EBE90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735296"/>
        <c:axId val="193741184"/>
      </c:lineChart>
      <c:dateAx>
        <c:axId val="19373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41184"/>
        <c:crosses val="autoZero"/>
        <c:auto val="0"/>
        <c:lblOffset val="100"/>
        <c:baseTimeUnit val="days"/>
      </c:dateAx>
      <c:valAx>
        <c:axId val="19374118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35296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Coal Blend Cost CO 4 Tr'!$DP$1</c:f>
          <c:strCache>
            <c:ptCount val="1"/>
            <c:pt idx="0">
              <c:v>Reduce Coal Blend Cost at CO 4</c:v>
            </c:pt>
          </c:strCache>
        </c:strRef>
      </c:tx>
      <c:layout>
        <c:manualLayout>
          <c:xMode val="edge"/>
          <c:yMode val="edge"/>
          <c:x val="0.47711099628424886"/>
          <c:y val="0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Coal Blend Cost CO 4 Tr'!$DY$2:$EJ$2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Coal Blend Cost CO 4 Tr'!$DY$3:$EJ$3</c:f>
              <c:numCache>
                <c:formatCode>0</c:formatCode>
                <c:ptCount val="12"/>
                <c:pt idx="0">
                  <c:v>26530</c:v>
                </c:pt>
                <c:pt idx="1">
                  <c:v>26530</c:v>
                </c:pt>
                <c:pt idx="2">
                  <c:v>26530</c:v>
                </c:pt>
                <c:pt idx="3">
                  <c:v>22738</c:v>
                </c:pt>
                <c:pt idx="4">
                  <c:v>22738</c:v>
                </c:pt>
                <c:pt idx="5">
                  <c:v>22738</c:v>
                </c:pt>
                <c:pt idx="6">
                  <c:v>21262</c:v>
                </c:pt>
                <c:pt idx="7">
                  <c:v>22738</c:v>
                </c:pt>
                <c:pt idx="8">
                  <c:v>22738</c:v>
                </c:pt>
                <c:pt idx="9">
                  <c:v>22738</c:v>
                </c:pt>
                <c:pt idx="10">
                  <c:v>22738</c:v>
                </c:pt>
                <c:pt idx="11">
                  <c:v>22738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B2-419C-B0FD-C3D06A2FA1A7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Coal Blend Cost CO 4 Tr'!$DY$2:$EJ$2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Coal Blend Cost CO 4 Tr'!$DY$4:$EJ$4</c:f>
              <c:numCache>
                <c:formatCode>0</c:formatCode>
                <c:ptCount val="12"/>
                <c:pt idx="0">
                  <c:v>25868.18</c:v>
                </c:pt>
                <c:pt idx="1">
                  <c:v>25926.49</c:v>
                </c:pt>
                <c:pt idx="2">
                  <c:v>25460.7</c:v>
                </c:pt>
                <c:pt idx="3">
                  <c:v>25135.45</c:v>
                </c:pt>
                <c:pt idx="4">
                  <c:v>23355.94</c:v>
                </c:pt>
                <c:pt idx="5">
                  <c:v>22550.06</c:v>
                </c:pt>
                <c:pt idx="6">
                  <c:v>21088</c:v>
                </c:pt>
                <c:pt idx="7">
                  <c:v>21128</c:v>
                </c:pt>
                <c:pt idx="8">
                  <c:v>20860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B2-419C-B0FD-C3D06A2FA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6160512"/>
        <c:axId val="276162432"/>
      </c:barChart>
      <c:dateAx>
        <c:axId val="276160512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6162432"/>
        <c:crosses val="autoZero"/>
        <c:auto val="1"/>
        <c:lblOffset val="100"/>
        <c:baseTimeUnit val="months"/>
      </c:dateAx>
      <c:valAx>
        <c:axId val="27616243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616051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Coal Blend Cost CO 4 Tr'!$B$16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3F0-4893-9A60-3403C3D44F4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Coal Blend Cost CO 4 Tr'!$C$15:$AG$15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Coal Blend Cost CO 4 Tr'!$C$16:$AG$16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F0-4893-9A60-3403C3D44F44}"/>
            </c:ext>
          </c:extLst>
        </c:ser>
        <c:ser>
          <c:idx val="2"/>
          <c:order val="1"/>
          <c:tx>
            <c:strRef>
              <c:f>'MKPI Coal Blend Cost CO 4 Tr'!$B$18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63F0-4893-9A60-3403C3D44F4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Coal Blend Cost CO 4 Tr'!$C$15:$AG$15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Coal Blend Cost CO 4 Tr'!$C$18:$AG$18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F0-4893-9A60-3403C3D44F44}"/>
            </c:ext>
          </c:extLst>
        </c:ser>
        <c:ser>
          <c:idx val="4"/>
          <c:order val="2"/>
          <c:tx>
            <c:strRef>
              <c:f>'MKPI Coal Blend Cost CO 4 Tr'!$B$19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63F0-4893-9A60-3403C3D44F4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Coal Blend Cost CO 4 Tr'!$C$15:$AG$15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Coal Blend Cost CO 4 Tr'!$C$19:$AG$19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3F0-4893-9A60-3403C3D44F44}"/>
            </c:ext>
          </c:extLst>
        </c:ser>
        <c:ser>
          <c:idx val="0"/>
          <c:order val="3"/>
          <c:tx>
            <c:strRef>
              <c:f>'MKPI Coal Blend Cost CO 4 Tr'!$B$20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3F0-4893-9A60-3403C3D44F4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Coal Blend Cost CO 4 Tr'!$C$15:$AG$15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Coal Blend Cost CO 4 Tr'!$C$20:$AG$20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0-4893-9A60-3403C3D44F44}"/>
            </c:ext>
          </c:extLst>
        </c:ser>
        <c:ser>
          <c:idx val="3"/>
          <c:order val="4"/>
          <c:tx>
            <c:strRef>
              <c:f>'MKPI Coal Blend Cost CO 4 Tr'!$B$17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63F0-4893-9A60-3403C3D44F4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Coal Blend Cost CO 4 Tr'!$C$17:$AG$17</c:f>
              <c:numCache>
                <c:formatCode>General</c:formatCode>
                <c:ptCount val="31"/>
                <c:pt idx="0">
                  <c:v>22738</c:v>
                </c:pt>
                <c:pt idx="1">
                  <c:v>22738</c:v>
                </c:pt>
                <c:pt idx="2">
                  <c:v>22738</c:v>
                </c:pt>
                <c:pt idx="3">
                  <c:v>22738</c:v>
                </c:pt>
                <c:pt idx="4">
                  <c:v>22738</c:v>
                </c:pt>
                <c:pt idx="5">
                  <c:v>22738</c:v>
                </c:pt>
                <c:pt idx="6">
                  <c:v>22738</c:v>
                </c:pt>
                <c:pt idx="7">
                  <c:v>22738</c:v>
                </c:pt>
                <c:pt idx="8">
                  <c:v>22738</c:v>
                </c:pt>
                <c:pt idx="9">
                  <c:v>22738</c:v>
                </c:pt>
                <c:pt idx="10">
                  <c:v>22738</c:v>
                </c:pt>
                <c:pt idx="11">
                  <c:v>22738</c:v>
                </c:pt>
                <c:pt idx="12">
                  <c:v>22738</c:v>
                </c:pt>
                <c:pt idx="13">
                  <c:v>22738</c:v>
                </c:pt>
                <c:pt idx="14">
                  <c:v>22738</c:v>
                </c:pt>
                <c:pt idx="15">
                  <c:v>22738</c:v>
                </c:pt>
                <c:pt idx="16">
                  <c:v>22738</c:v>
                </c:pt>
                <c:pt idx="17">
                  <c:v>22738</c:v>
                </c:pt>
                <c:pt idx="18">
                  <c:v>22738</c:v>
                </c:pt>
                <c:pt idx="19">
                  <c:v>22738</c:v>
                </c:pt>
                <c:pt idx="20">
                  <c:v>22738</c:v>
                </c:pt>
                <c:pt idx="21">
                  <c:v>22738</c:v>
                </c:pt>
                <c:pt idx="22">
                  <c:v>22738</c:v>
                </c:pt>
                <c:pt idx="23">
                  <c:v>22738</c:v>
                </c:pt>
                <c:pt idx="24">
                  <c:v>22738</c:v>
                </c:pt>
                <c:pt idx="25">
                  <c:v>22738</c:v>
                </c:pt>
                <c:pt idx="26">
                  <c:v>22738</c:v>
                </c:pt>
                <c:pt idx="27">
                  <c:v>22738</c:v>
                </c:pt>
                <c:pt idx="28">
                  <c:v>22738</c:v>
                </c:pt>
                <c:pt idx="29">
                  <c:v>22738</c:v>
                </c:pt>
                <c:pt idx="30">
                  <c:v>22738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3F0-4893-9A60-3403C3D44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653952"/>
        <c:axId val="276655488"/>
      </c:lineChart>
      <c:dateAx>
        <c:axId val="27665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655488"/>
        <c:crosses val="autoZero"/>
        <c:auto val="0"/>
        <c:lblOffset val="100"/>
        <c:baseTimeUnit val="days"/>
      </c:dateAx>
      <c:valAx>
        <c:axId val="276655488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653952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Weak Coal% in Blend CO 3'!$G$7:$N$7</c:f>
          <c:strCache>
            <c:ptCount val="8"/>
            <c:pt idx="0">
              <c:v>Weak coals in the coal blend CO 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Weak Coal% in Blend CO 3'!$DY$2:$EJ$2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Weak Coal% in Blend CO 3'!$DY$3:$EJ$3</c:f>
              <c:numCache>
                <c:formatCode>0.00</c:formatCode>
                <c:ptCount val="12"/>
                <c:pt idx="0">
                  <c:v>18.5</c:v>
                </c:pt>
                <c:pt idx="1">
                  <c:v>18.5</c:v>
                </c:pt>
                <c:pt idx="2">
                  <c:v>18.5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9-439F-8CF8-8F07225677AA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Weak Coal% in Blend CO 3'!$DY$2:$EJ$2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Weak Coal% in Blend CO 3'!$DY$4:$EJ$4</c:f>
              <c:numCache>
                <c:formatCode>0.00</c:formatCode>
                <c:ptCount val="12"/>
                <c:pt idx="0">
                  <c:v>11.38795576363912</c:v>
                </c:pt>
                <c:pt idx="1">
                  <c:v>13.861436746014595</c:v>
                </c:pt>
                <c:pt idx="2">
                  <c:v>19.363072859362152</c:v>
                </c:pt>
                <c:pt idx="3">
                  <c:v>20</c:v>
                </c:pt>
                <c:pt idx="4">
                  <c:v>24.182759153218914</c:v>
                </c:pt>
                <c:pt idx="5">
                  <c:v>26.526962817955745</c:v>
                </c:pt>
                <c:pt idx="6">
                  <c:v>22.858400633412511</c:v>
                </c:pt>
                <c:pt idx="7">
                  <c:v>26.5</c:v>
                </c:pt>
                <c:pt idx="8">
                  <c:v>32.009859429497943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59-439F-8CF8-8F0722567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485568"/>
        <c:axId val="247487104"/>
      </c:barChart>
      <c:dateAx>
        <c:axId val="24748556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487104"/>
        <c:crosses val="autoZero"/>
        <c:auto val="1"/>
        <c:lblOffset val="100"/>
        <c:baseTimeUnit val="months"/>
      </c:dateAx>
      <c:valAx>
        <c:axId val="247487104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48556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Weak Coal% in Blend CO 3'!$B$14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4228-4D1B-BE14-BAE1DA1641B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Weak Coal% in Blend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Weak Coal% in Blend CO 3'!$C$14:$AG$14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28-4D1B-BE14-BAE1DA1641B3}"/>
            </c:ext>
          </c:extLst>
        </c:ser>
        <c:ser>
          <c:idx val="2"/>
          <c:order val="1"/>
          <c:tx>
            <c:strRef>
              <c:f>'CKPI Weak Coal% in Blend CO 3'!$B$15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4228-4D1B-BE14-BAE1DA1641B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Weak Coal% in Blend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Weak Coal% in Blend CO 3'!$C$15:$AG$15</c:f>
              <c:numCache>
                <c:formatCode>0.00</c:formatCode>
                <c:ptCount val="31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  <c:pt idx="15">
                  <c:v>24</c:v>
                </c:pt>
                <c:pt idx="16">
                  <c:v>24</c:v>
                </c:pt>
                <c:pt idx="17">
                  <c:v>24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24</c:v>
                </c:pt>
                <c:pt idx="22">
                  <c:v>24</c:v>
                </c:pt>
                <c:pt idx="23">
                  <c:v>24</c:v>
                </c:pt>
                <c:pt idx="24">
                  <c:v>24</c:v>
                </c:pt>
                <c:pt idx="25">
                  <c:v>24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24</c:v>
                </c:pt>
                <c:pt idx="30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28-4D1B-BE14-BAE1DA1641B3}"/>
            </c:ext>
          </c:extLst>
        </c:ser>
        <c:ser>
          <c:idx val="4"/>
          <c:order val="2"/>
          <c:tx>
            <c:strRef>
              <c:f>'CKPI Weak Coal% in Blend CO 3'!$B$16</c:f>
              <c:strCache>
                <c:ptCount val="1"/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4228-4D1B-BE14-BAE1DA1641B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Weak Coal% in Blend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Weak Coal% in Blend CO 3'!$C$16:$AG$16</c:f>
              <c:numCache>
                <c:formatCode>0.0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228-4D1B-BE14-BAE1DA1641B3}"/>
            </c:ext>
          </c:extLst>
        </c:ser>
        <c:ser>
          <c:idx val="0"/>
          <c:order val="3"/>
          <c:tx>
            <c:strRef>
              <c:f>'CKPI Weak Coal% in Blend CO 3'!$B$17</c:f>
              <c:strCache>
                <c:ptCount val="1"/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4228-4D1B-BE14-BAE1DA1641B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Weak Coal% in Blend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Weak Coal% in Blend CO 3'!$C$17:$AG$17</c:f>
              <c:numCache>
                <c:formatCode>0.0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228-4D1B-BE14-BAE1DA1641B3}"/>
            </c:ext>
          </c:extLst>
        </c:ser>
        <c:ser>
          <c:idx val="3"/>
          <c:order val="4"/>
          <c:tx>
            <c:strRef>
              <c:f>'CKPI Weak Coal% in Blend CO 3'!$B$18</c:f>
              <c:strCache>
                <c:ptCount val="1"/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4228-4D1B-BE14-BAE1DA1641B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Weak Coal% in Blend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Weak Coal% in Blend CO 3'!$C$18:$AG$18</c:f>
              <c:numCache>
                <c:formatCode>0.0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228-4D1B-BE14-BAE1DA164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735296"/>
        <c:axId val="193741184"/>
      </c:lineChart>
      <c:dateAx>
        <c:axId val="19373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41184"/>
        <c:crosses val="autoZero"/>
        <c:auto val="0"/>
        <c:lblOffset val="100"/>
        <c:baseTimeUnit val="days"/>
      </c:dateAx>
      <c:valAx>
        <c:axId val="19374118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35296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Coal Blend Cost CO 3 Tr'!$DP$1</c:f>
          <c:strCache>
            <c:ptCount val="1"/>
            <c:pt idx="0">
              <c:v>Reduce Coal Blend Cost at CO 3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Coal Blend Cost CO 3 Tr'!$AI$3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Coal Blend Cost CO 3 Tr'!$DY$2:$EJ$2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Coal Blend Cost CO 3 Tr'!$DY$3:$EJ$3</c:f>
              <c:numCache>
                <c:formatCode>0</c:formatCode>
                <c:ptCount val="12"/>
                <c:pt idx="0">
                  <c:v>26553</c:v>
                </c:pt>
                <c:pt idx="1">
                  <c:v>26553</c:v>
                </c:pt>
                <c:pt idx="2">
                  <c:v>26553</c:v>
                </c:pt>
                <c:pt idx="3">
                  <c:v>22747</c:v>
                </c:pt>
                <c:pt idx="4">
                  <c:v>22747</c:v>
                </c:pt>
                <c:pt idx="5">
                  <c:v>22747</c:v>
                </c:pt>
                <c:pt idx="6">
                  <c:v>21262</c:v>
                </c:pt>
                <c:pt idx="7">
                  <c:v>22747</c:v>
                </c:pt>
                <c:pt idx="8">
                  <c:v>22747</c:v>
                </c:pt>
                <c:pt idx="9">
                  <c:v>22747</c:v>
                </c:pt>
                <c:pt idx="10">
                  <c:v>22747</c:v>
                </c:pt>
                <c:pt idx="11">
                  <c:v>22747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A-4D38-930A-E836B3EDE6B6}"/>
            </c:ext>
          </c:extLst>
        </c:ser>
        <c:ser>
          <c:idx val="1"/>
          <c:order val="1"/>
          <c:tx>
            <c:strRef>
              <c:f>'MKPI Coal Blend Cost CO 3 Tr'!$AI$4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Coal Blend Cost CO 3 Tr'!$DY$2:$EJ$2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Coal Blend Cost CO 3 Tr'!$DY$4:$EJ$4</c:f>
              <c:numCache>
                <c:formatCode>0</c:formatCode>
                <c:ptCount val="12"/>
                <c:pt idx="0">
                  <c:v>25886.87</c:v>
                </c:pt>
                <c:pt idx="1">
                  <c:v>25923.13</c:v>
                </c:pt>
                <c:pt idx="2">
                  <c:v>25461.88</c:v>
                </c:pt>
                <c:pt idx="3">
                  <c:v>25081.08</c:v>
                </c:pt>
                <c:pt idx="4">
                  <c:v>23338.14</c:v>
                </c:pt>
                <c:pt idx="5">
                  <c:v>22571.81</c:v>
                </c:pt>
                <c:pt idx="6">
                  <c:v>21279</c:v>
                </c:pt>
                <c:pt idx="7">
                  <c:v>21061</c:v>
                </c:pt>
                <c:pt idx="8">
                  <c:v>20815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A-4D38-930A-E836B3EDE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6395904"/>
        <c:axId val="276402176"/>
      </c:barChart>
      <c:dateAx>
        <c:axId val="276395904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6402176"/>
        <c:crosses val="autoZero"/>
        <c:auto val="1"/>
        <c:lblOffset val="100"/>
        <c:baseTimeUnit val="months"/>
      </c:dateAx>
      <c:valAx>
        <c:axId val="276402176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639590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Coal Blend Cost CO 3 Tr'!$B$16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C7EC-4BF1-89B9-4911ED54531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Coal Blend Cost CO 3 Tr'!$C$15:$AG$15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Coal Blend Cost CO 3 Tr'!$C$16:$AG$16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EC-4BF1-89B9-4911ED54531E}"/>
            </c:ext>
          </c:extLst>
        </c:ser>
        <c:ser>
          <c:idx val="2"/>
          <c:order val="1"/>
          <c:tx>
            <c:strRef>
              <c:f>'MKPI Coal Blend Cost CO 3 Tr'!$B$18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7EC-4BF1-89B9-4911ED54531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Coal Blend Cost CO 3 Tr'!$C$15:$AG$15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Coal Blend Cost CO 3 Tr'!$C$18:$AG$18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EC-4BF1-89B9-4911ED54531E}"/>
            </c:ext>
          </c:extLst>
        </c:ser>
        <c:ser>
          <c:idx val="4"/>
          <c:order val="2"/>
          <c:tx>
            <c:strRef>
              <c:f>'MKPI Coal Blend Cost CO 3 Tr'!$B$19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C7EC-4BF1-89B9-4911ED54531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Coal Blend Cost CO 3 Tr'!$C$15:$AG$15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Coal Blend Cost CO 3 Tr'!$C$19:$AG$19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EC-4BF1-89B9-4911ED54531E}"/>
            </c:ext>
          </c:extLst>
        </c:ser>
        <c:ser>
          <c:idx val="0"/>
          <c:order val="3"/>
          <c:tx>
            <c:strRef>
              <c:f>'MKPI Coal Blend Cost CO 3 Tr'!$B$20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C7EC-4BF1-89B9-4911ED54531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Coal Blend Cost CO 3 Tr'!$C$15:$AG$15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Coal Blend Cost CO 3 Tr'!$C$20:$AG$20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7EC-4BF1-89B9-4911ED54531E}"/>
            </c:ext>
          </c:extLst>
        </c:ser>
        <c:ser>
          <c:idx val="3"/>
          <c:order val="4"/>
          <c:tx>
            <c:strRef>
              <c:f>'MKPI Coal Blend Cost CO 3 Tr'!$B$17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C7EC-4BF1-89B9-4911ED54531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Coal Blend Cost CO 3 Tr'!$C$17:$AG$17</c:f>
              <c:numCache>
                <c:formatCode>General</c:formatCode>
                <c:ptCount val="31"/>
                <c:pt idx="0">
                  <c:v>22747</c:v>
                </c:pt>
                <c:pt idx="1">
                  <c:v>22747</c:v>
                </c:pt>
                <c:pt idx="2">
                  <c:v>22747</c:v>
                </c:pt>
                <c:pt idx="3">
                  <c:v>22747</c:v>
                </c:pt>
                <c:pt idx="4">
                  <c:v>22747</c:v>
                </c:pt>
                <c:pt idx="5">
                  <c:v>22747</c:v>
                </c:pt>
                <c:pt idx="6">
                  <c:v>22747</c:v>
                </c:pt>
                <c:pt idx="7">
                  <c:v>22747</c:v>
                </c:pt>
                <c:pt idx="8">
                  <c:v>22747</c:v>
                </c:pt>
                <c:pt idx="9">
                  <c:v>22747</c:v>
                </c:pt>
                <c:pt idx="10">
                  <c:v>22747</c:v>
                </c:pt>
                <c:pt idx="11">
                  <c:v>22747</c:v>
                </c:pt>
                <c:pt idx="12">
                  <c:v>22747</c:v>
                </c:pt>
                <c:pt idx="13">
                  <c:v>22747</c:v>
                </c:pt>
                <c:pt idx="14">
                  <c:v>22747</c:v>
                </c:pt>
                <c:pt idx="15">
                  <c:v>22747</c:v>
                </c:pt>
                <c:pt idx="16">
                  <c:v>22747</c:v>
                </c:pt>
                <c:pt idx="17">
                  <c:v>22747</c:v>
                </c:pt>
                <c:pt idx="18">
                  <c:v>22747</c:v>
                </c:pt>
                <c:pt idx="19">
                  <c:v>22747</c:v>
                </c:pt>
                <c:pt idx="20">
                  <c:v>22747</c:v>
                </c:pt>
                <c:pt idx="21">
                  <c:v>22747</c:v>
                </c:pt>
                <c:pt idx="22">
                  <c:v>22747</c:v>
                </c:pt>
                <c:pt idx="23">
                  <c:v>22747</c:v>
                </c:pt>
                <c:pt idx="24">
                  <c:v>22747</c:v>
                </c:pt>
                <c:pt idx="25">
                  <c:v>22747</c:v>
                </c:pt>
                <c:pt idx="26">
                  <c:v>22747</c:v>
                </c:pt>
                <c:pt idx="27">
                  <c:v>22747</c:v>
                </c:pt>
                <c:pt idx="28">
                  <c:v>22747</c:v>
                </c:pt>
                <c:pt idx="29">
                  <c:v>22747</c:v>
                </c:pt>
                <c:pt idx="30">
                  <c:v>22747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7EC-4BF1-89B9-4911ED545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628416"/>
        <c:axId val="275629952"/>
      </c:lineChart>
      <c:dateAx>
        <c:axId val="27562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629952"/>
        <c:crosses val="autoZero"/>
        <c:auto val="0"/>
        <c:lblOffset val="100"/>
        <c:baseTimeUnit val="days"/>
      </c:dateAx>
      <c:valAx>
        <c:axId val="275629952"/>
        <c:scaling>
          <c:orientation val="minMax"/>
          <c:max val="30000"/>
          <c:min val="1500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628416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Sp Power Cons CO 3'!$G$7:$N$7</c:f>
          <c:strCache>
            <c:ptCount val="8"/>
            <c:pt idx="0">
              <c:v>Power Consumption CO#3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Sp Power Cons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Sp Power Cons CO 3'!$EM$2:$EX$2</c:f>
              <c:numCache>
                <c:formatCode>mmm\-yy</c:formatCode>
                <c:ptCount val="11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</c:numCache>
            </c:numRef>
          </c:cat>
          <c:val>
            <c:numRef>
              <c:f>'CKPI Sp Power Cons CO 3'!$EM$3:$EX$3</c:f>
              <c:numCache>
                <c:formatCode>0.00</c:formatCode>
                <c:ptCount val="11"/>
                <c:pt idx="0">
                  <c:v>95.8</c:v>
                </c:pt>
                <c:pt idx="1">
                  <c:v>84.78</c:v>
                </c:pt>
                <c:pt idx="2">
                  <c:v>85.32</c:v>
                </c:pt>
                <c:pt idx="3">
                  <c:v>85.8</c:v>
                </c:pt>
                <c:pt idx="4">
                  <c:v>94.93</c:v>
                </c:pt>
                <c:pt idx="5">
                  <c:v>97.409999999999968</c:v>
                </c:pt>
                <c:pt idx="6">
                  <c:v>76.87</c:v>
                </c:pt>
                <c:pt idx="7">
                  <c:v>77.69</c:v>
                </c:pt>
                <c:pt idx="8">
                  <c:v>80.010000000000005</c:v>
                </c:pt>
                <c:pt idx="9">
                  <c:v>79.83</c:v>
                </c:pt>
                <c:pt idx="10">
                  <c:v>81.27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FA-4B4B-92D7-2CB6717DE975}"/>
            </c:ext>
          </c:extLst>
        </c:ser>
        <c:ser>
          <c:idx val="1"/>
          <c:order val="1"/>
          <c:tx>
            <c:strRef>
              <c:f>'CKPI Sp Power Cons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Sp Power Cons CO 3'!$EM$2:$EX$2</c:f>
              <c:numCache>
                <c:formatCode>mmm\-yy</c:formatCode>
                <c:ptCount val="11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</c:numCache>
            </c:numRef>
          </c:cat>
          <c:val>
            <c:numRef>
              <c:f>'CKPI Sp Power Cons CO 3'!$EM$4:$EW$4</c:f>
              <c:numCache>
                <c:formatCode>0.00</c:formatCode>
                <c:ptCount val="11"/>
                <c:pt idx="0">
                  <c:v>81.58</c:v>
                </c:pt>
                <c:pt idx="1">
                  <c:v>84.07</c:v>
                </c:pt>
                <c:pt idx="2">
                  <c:v>84.46</c:v>
                </c:pt>
                <c:pt idx="3">
                  <c:v>81.701220182590859</c:v>
                </c:pt>
                <c:pt idx="4">
                  <c:v>81.349999999999994</c:v>
                </c:pt>
                <c:pt idx="5">
                  <c:v>83.232228961233716</c:v>
                </c:pt>
                <c:pt idx="6">
                  <c:v>75.83</c:v>
                </c:pt>
                <c:pt idx="7">
                  <c:v>75.821272923436538</c:v>
                </c:pt>
                <c:pt idx="8">
                  <c:v>77.94</c:v>
                </c:pt>
                <c:pt idx="9">
                  <c:v>80.56</c:v>
                </c:pt>
                <c:pt idx="10">
                  <c:v>79.42097099902908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FA-4B4B-92D7-2CB6717DE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485568"/>
        <c:axId val="247487104"/>
      </c:barChart>
      <c:dateAx>
        <c:axId val="24748556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487104"/>
        <c:crosses val="autoZero"/>
        <c:auto val="1"/>
        <c:lblOffset val="100"/>
        <c:baseTimeUnit val="months"/>
      </c:dateAx>
      <c:valAx>
        <c:axId val="247487104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48556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Sp Power Cons CO 3'!$B$14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E920-40A6-A698-CF1F5969A2B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Power Cons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Sp Power Cons CO 3'!$C$14:$AG$14</c:f>
              <c:numCache>
                <c:formatCode>0.00</c:formatCode>
                <c:ptCount val="31"/>
                <c:pt idx="0">
                  <c:v>81.495127603119045</c:v>
                </c:pt>
                <c:pt idx="1">
                  <c:v>81.024473203682135</c:v>
                </c:pt>
                <c:pt idx="2">
                  <c:v>79.36864064170102</c:v>
                </c:pt>
                <c:pt idx="3">
                  <c:v>79.987139883706831</c:v>
                </c:pt>
                <c:pt idx="4">
                  <c:v>80.909987545016719</c:v>
                </c:pt>
                <c:pt idx="5">
                  <c:v>78.543205499805282</c:v>
                </c:pt>
                <c:pt idx="6">
                  <c:v>78.75789542889008</c:v>
                </c:pt>
                <c:pt idx="7">
                  <c:v>79.032025586753505</c:v>
                </c:pt>
                <c:pt idx="8">
                  <c:v>80.116137588465989</c:v>
                </c:pt>
                <c:pt idx="9">
                  <c:v>83.217163575821914</c:v>
                </c:pt>
                <c:pt idx="10">
                  <c:v>81.833309534752274</c:v>
                </c:pt>
                <c:pt idx="11">
                  <c:v>80.594748470846369</c:v>
                </c:pt>
                <c:pt idx="12">
                  <c:v>80.728808896628095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20-40A6-A698-CF1F5969A2BA}"/>
            </c:ext>
          </c:extLst>
        </c:ser>
        <c:ser>
          <c:idx val="2"/>
          <c:order val="1"/>
          <c:tx>
            <c:strRef>
              <c:f>'CKPI Sp Power Cons CO 3'!$B$15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920-40A6-A698-CF1F5969A2B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Power Cons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Sp Power Cons CO 3'!$C$15:$AG$15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20-40A6-A698-CF1F5969A2BA}"/>
            </c:ext>
          </c:extLst>
        </c:ser>
        <c:ser>
          <c:idx val="4"/>
          <c:order val="2"/>
          <c:tx>
            <c:strRef>
              <c:f>'CKPI Sp Power Cons CO 3'!$B$16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.88969696969696987"/>
                  <c:y val="1.2480499219969029E-3"/>
                </c:manualLayout>
              </c:layout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E920-40A6-A698-CF1F5969A2B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Power Cons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Sp Power Cons CO 3'!$C$16:$AG$16</c:f>
              <c:numCache>
                <c:formatCode>0.00</c:formatCode>
                <c:ptCount val="31"/>
                <c:pt idx="0">
                  <c:v>83.77</c:v>
                </c:pt>
                <c:pt idx="1">
                  <c:v>83.77</c:v>
                </c:pt>
                <c:pt idx="2">
                  <c:v>83.77</c:v>
                </c:pt>
                <c:pt idx="3">
                  <c:v>83.77</c:v>
                </c:pt>
                <c:pt idx="4">
                  <c:v>83.77</c:v>
                </c:pt>
                <c:pt idx="5">
                  <c:v>83.77</c:v>
                </c:pt>
                <c:pt idx="6">
                  <c:v>83.77</c:v>
                </c:pt>
                <c:pt idx="7">
                  <c:v>83.77</c:v>
                </c:pt>
                <c:pt idx="8">
                  <c:v>83.77</c:v>
                </c:pt>
                <c:pt idx="9">
                  <c:v>83.77</c:v>
                </c:pt>
                <c:pt idx="10">
                  <c:v>83.77</c:v>
                </c:pt>
                <c:pt idx="11">
                  <c:v>83.77</c:v>
                </c:pt>
                <c:pt idx="12">
                  <c:v>83.77</c:v>
                </c:pt>
                <c:pt idx="13">
                  <c:v>83.77</c:v>
                </c:pt>
                <c:pt idx="14">
                  <c:v>83.77</c:v>
                </c:pt>
                <c:pt idx="15">
                  <c:v>83.77</c:v>
                </c:pt>
                <c:pt idx="16">
                  <c:v>83.77</c:v>
                </c:pt>
                <c:pt idx="17">
                  <c:v>83.77</c:v>
                </c:pt>
                <c:pt idx="18">
                  <c:v>83.77</c:v>
                </c:pt>
                <c:pt idx="19">
                  <c:v>83.77</c:v>
                </c:pt>
                <c:pt idx="20">
                  <c:v>83.77</c:v>
                </c:pt>
                <c:pt idx="21">
                  <c:v>83.77</c:v>
                </c:pt>
                <c:pt idx="22">
                  <c:v>83.77</c:v>
                </c:pt>
                <c:pt idx="23">
                  <c:v>83.77</c:v>
                </c:pt>
                <c:pt idx="24">
                  <c:v>83.77</c:v>
                </c:pt>
                <c:pt idx="25">
                  <c:v>83.77</c:v>
                </c:pt>
                <c:pt idx="26">
                  <c:v>83.77</c:v>
                </c:pt>
                <c:pt idx="27">
                  <c:v>83.77</c:v>
                </c:pt>
                <c:pt idx="28">
                  <c:v>83.77</c:v>
                </c:pt>
                <c:pt idx="29">
                  <c:v>83.77</c:v>
                </c:pt>
                <c:pt idx="30">
                  <c:v>83.77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920-40A6-A698-CF1F5969A2BA}"/>
            </c:ext>
          </c:extLst>
        </c:ser>
        <c:ser>
          <c:idx val="0"/>
          <c:order val="3"/>
          <c:tx>
            <c:strRef>
              <c:f>'CKPI Sp Power Cons CO 3'!$B$17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layout>
                <c:manualLayout>
                  <c:x val="0.89842424242424257"/>
                  <c:y val="-4.5761301834755167E-17"/>
                </c:manualLayout>
              </c:layout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E920-40A6-A698-CF1F5969A2B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Power Cons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Sp Power Cons CO 3'!$C$17:$AG$17</c:f>
              <c:numCache>
                <c:formatCode>0.0</c:formatCode>
                <c:ptCount val="31"/>
                <c:pt idx="0" formatCode="0.00">
                  <c:v>79.38</c:v>
                </c:pt>
                <c:pt idx="1">
                  <c:v>79.38</c:v>
                </c:pt>
                <c:pt idx="2">
                  <c:v>79.38</c:v>
                </c:pt>
                <c:pt idx="3">
                  <c:v>79.38</c:v>
                </c:pt>
                <c:pt idx="4">
                  <c:v>79.38</c:v>
                </c:pt>
                <c:pt idx="5">
                  <c:v>79.38</c:v>
                </c:pt>
                <c:pt idx="6">
                  <c:v>79.38</c:v>
                </c:pt>
                <c:pt idx="7">
                  <c:v>79.38</c:v>
                </c:pt>
                <c:pt idx="8">
                  <c:v>79.38</c:v>
                </c:pt>
                <c:pt idx="9">
                  <c:v>79.38</c:v>
                </c:pt>
                <c:pt idx="10">
                  <c:v>79.38</c:v>
                </c:pt>
                <c:pt idx="11">
                  <c:v>79.38</c:v>
                </c:pt>
                <c:pt idx="12">
                  <c:v>79.38</c:v>
                </c:pt>
                <c:pt idx="13">
                  <c:v>79.38</c:v>
                </c:pt>
                <c:pt idx="14">
                  <c:v>79.38</c:v>
                </c:pt>
                <c:pt idx="15">
                  <c:v>79.38</c:v>
                </c:pt>
                <c:pt idx="16">
                  <c:v>79.38</c:v>
                </c:pt>
                <c:pt idx="17">
                  <c:v>79.38</c:v>
                </c:pt>
                <c:pt idx="18">
                  <c:v>79.38</c:v>
                </c:pt>
                <c:pt idx="19">
                  <c:v>79.38</c:v>
                </c:pt>
                <c:pt idx="20">
                  <c:v>79.38</c:v>
                </c:pt>
                <c:pt idx="21">
                  <c:v>79.38</c:v>
                </c:pt>
                <c:pt idx="22">
                  <c:v>79.38</c:v>
                </c:pt>
                <c:pt idx="23">
                  <c:v>79.38</c:v>
                </c:pt>
                <c:pt idx="24">
                  <c:v>79.38</c:v>
                </c:pt>
                <c:pt idx="25">
                  <c:v>79.38</c:v>
                </c:pt>
                <c:pt idx="26">
                  <c:v>79.38</c:v>
                </c:pt>
                <c:pt idx="27">
                  <c:v>79.38</c:v>
                </c:pt>
                <c:pt idx="28">
                  <c:v>79.38</c:v>
                </c:pt>
                <c:pt idx="29">
                  <c:v>79.38</c:v>
                </c:pt>
                <c:pt idx="30">
                  <c:v>79.38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920-40A6-A698-CF1F5969A2BA}"/>
            </c:ext>
          </c:extLst>
        </c:ser>
        <c:ser>
          <c:idx val="3"/>
          <c:order val="4"/>
          <c:tx>
            <c:strRef>
              <c:f>'CKPI Sp Power Cons CO 3'!$B$18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.89309090909090905"/>
                  <c:y val="-1.2480499219968799E-3"/>
                </c:manualLayout>
              </c:layout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E920-40A6-A698-CF1F5969A2B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Power Cons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Sp Power Cons CO 3'!$C$18:$AG$18</c:f>
              <c:numCache>
                <c:formatCode>0.00</c:formatCode>
                <c:ptCount val="3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920-40A6-A698-CF1F5969A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735296"/>
        <c:axId val="193741184"/>
      </c:lineChart>
      <c:dateAx>
        <c:axId val="19373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41184"/>
        <c:crosses val="autoZero"/>
        <c:auto val="0"/>
        <c:lblOffset val="100"/>
        <c:baseTimeUnit val="days"/>
      </c:dateAx>
      <c:valAx>
        <c:axId val="193741184"/>
        <c:scaling>
          <c:orientation val="minMax"/>
          <c:max val="90"/>
          <c:min val="7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35296"/>
        <c:crosses val="autoZero"/>
        <c:crossBetween val="between"/>
        <c:majorUnit val="2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Sp Power Cons CO 4'!$G$7:$N$7</c:f>
          <c:strCache>
            <c:ptCount val="8"/>
            <c:pt idx="0">
              <c:v>Power Consumption CO#4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Sp Power Cons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Sp Power Cons CO 4'!$EN$2:$EZ$2</c:f>
              <c:numCache>
                <c:formatCode>mmm\-yy</c:formatCode>
                <c:ptCount val="11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</c:numCache>
            </c:numRef>
          </c:cat>
          <c:val>
            <c:numRef>
              <c:f>'CKPI Sp Power Cons CO 4'!$EI$3:$EZ$3</c:f>
              <c:numCache>
                <c:formatCode>0.00</c:formatCode>
                <c:ptCount val="11"/>
                <c:pt idx="0">
                  <c:v>73.7</c:v>
                </c:pt>
                <c:pt idx="1">
                  <c:v>73.41</c:v>
                </c:pt>
                <c:pt idx="2">
                  <c:v>73.88</c:v>
                </c:pt>
                <c:pt idx="3">
                  <c:v>74.31</c:v>
                </c:pt>
                <c:pt idx="4">
                  <c:v>69.58</c:v>
                </c:pt>
                <c:pt idx="5">
                  <c:v>67.130000000000052</c:v>
                </c:pt>
                <c:pt idx="6">
                  <c:v>66.66</c:v>
                </c:pt>
                <c:pt idx="7">
                  <c:v>67.760000000000005</c:v>
                </c:pt>
                <c:pt idx="8">
                  <c:v>72.94</c:v>
                </c:pt>
                <c:pt idx="9">
                  <c:v>63.36</c:v>
                </c:pt>
                <c:pt idx="10">
                  <c:v>67.430000000000007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6F-4666-8CDC-F3FF6E4FB508}"/>
            </c:ext>
          </c:extLst>
        </c:ser>
        <c:ser>
          <c:idx val="1"/>
          <c:order val="1"/>
          <c:tx>
            <c:strRef>
              <c:f>'CKPI Sp Power Cons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Sp Power Cons CO 4'!$EN$2:$EZ$2</c:f>
              <c:numCache>
                <c:formatCode>mmm\-yy</c:formatCode>
                <c:ptCount val="11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</c:numCache>
            </c:numRef>
          </c:cat>
          <c:val>
            <c:numRef>
              <c:f>'CKPI Sp Power Cons CO 4'!$EN$4:$EZ$4</c:f>
              <c:numCache>
                <c:formatCode>0.00</c:formatCode>
                <c:ptCount val="11"/>
                <c:pt idx="0">
                  <c:v>74.48</c:v>
                </c:pt>
                <c:pt idx="1">
                  <c:v>74.459999999999994</c:v>
                </c:pt>
                <c:pt idx="2">
                  <c:v>74.13</c:v>
                </c:pt>
                <c:pt idx="3">
                  <c:v>72.09</c:v>
                </c:pt>
                <c:pt idx="4">
                  <c:v>72.7</c:v>
                </c:pt>
                <c:pt idx="5">
                  <c:v>67.106855383924923</c:v>
                </c:pt>
                <c:pt idx="6">
                  <c:v>66.569999999999993</c:v>
                </c:pt>
                <c:pt idx="7">
                  <c:v>68.47</c:v>
                </c:pt>
                <c:pt idx="8">
                  <c:v>68.84</c:v>
                </c:pt>
                <c:pt idx="9">
                  <c:v>68.06</c:v>
                </c:pt>
                <c:pt idx="10">
                  <c:v>67.080761828347846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6F-4666-8CDC-F3FF6E4FB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842176"/>
        <c:axId val="247341824"/>
      </c:barChart>
      <c:dateAx>
        <c:axId val="19384217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341824"/>
        <c:crosses val="autoZero"/>
        <c:auto val="1"/>
        <c:lblOffset val="100"/>
        <c:baseTimeUnit val="months"/>
      </c:dateAx>
      <c:valAx>
        <c:axId val="247341824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93842176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Sp Power Cons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C414-4999-9583-EB9943C9683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Power Cons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Sp Power Cons CO 4'!$C$14:$AG$14</c:f>
              <c:numCache>
                <c:formatCode>0.00</c:formatCode>
                <c:ptCount val="31"/>
                <c:pt idx="0">
                  <c:v>66.981843558999756</c:v>
                </c:pt>
                <c:pt idx="1">
                  <c:v>67.242324080304869</c:v>
                </c:pt>
                <c:pt idx="2">
                  <c:v>69.316809832345655</c:v>
                </c:pt>
                <c:pt idx="3">
                  <c:v>70.24529554462805</c:v>
                </c:pt>
                <c:pt idx="4">
                  <c:v>67.846109273220605</c:v>
                </c:pt>
                <c:pt idx="5">
                  <c:v>67.530476157863816</c:v>
                </c:pt>
                <c:pt idx="6">
                  <c:v>67.138354781469275</c:v>
                </c:pt>
                <c:pt idx="7">
                  <c:v>67.092370080566937</c:v>
                </c:pt>
                <c:pt idx="8">
                  <c:v>65.556682719998079</c:v>
                </c:pt>
                <c:pt idx="9">
                  <c:v>66.516494000412592</c:v>
                </c:pt>
                <c:pt idx="10">
                  <c:v>70.730858239093678</c:v>
                </c:pt>
                <c:pt idx="11">
                  <c:v>68.885519594088137</c:v>
                </c:pt>
                <c:pt idx="12">
                  <c:v>65.153463900021862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14-4999-9583-EB9943C96832}"/>
            </c:ext>
          </c:extLst>
        </c:ser>
        <c:ser>
          <c:idx val="2"/>
          <c:order val="1"/>
          <c:tx>
            <c:strRef>
              <c:f>'CKPI Sp Power Cons CO 4'!$B$15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3.3697347893915708E-2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414-4999-9583-EB9943C9683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Power Cons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Sp Power Cons CO 4'!$C$15:$AG$15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14-4999-9583-EB9943C96832}"/>
            </c:ext>
          </c:extLst>
        </c:ser>
        <c:ser>
          <c:idx val="4"/>
          <c:order val="2"/>
          <c:tx>
            <c:strRef>
              <c:f>'CKPI Sp Power Cons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C414-4999-9583-EB9943C9683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Power Cons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Sp Power Cons CO 4'!$C$16:$AG$16</c:f>
              <c:numCache>
                <c:formatCode>0.00</c:formatCode>
                <c:ptCount val="31"/>
                <c:pt idx="0">
                  <c:v>70.87</c:v>
                </c:pt>
                <c:pt idx="1">
                  <c:v>70.87</c:v>
                </c:pt>
                <c:pt idx="2">
                  <c:v>70.87</c:v>
                </c:pt>
                <c:pt idx="3">
                  <c:v>70.87</c:v>
                </c:pt>
                <c:pt idx="4">
                  <c:v>70.87</c:v>
                </c:pt>
                <c:pt idx="5">
                  <c:v>70.87</c:v>
                </c:pt>
                <c:pt idx="6">
                  <c:v>70.87</c:v>
                </c:pt>
                <c:pt idx="7">
                  <c:v>70.87</c:v>
                </c:pt>
                <c:pt idx="8">
                  <c:v>70.87</c:v>
                </c:pt>
                <c:pt idx="9">
                  <c:v>70.87</c:v>
                </c:pt>
                <c:pt idx="10">
                  <c:v>70.87</c:v>
                </c:pt>
                <c:pt idx="11">
                  <c:v>70.87</c:v>
                </c:pt>
                <c:pt idx="12">
                  <c:v>70.87</c:v>
                </c:pt>
                <c:pt idx="13">
                  <c:v>70.87</c:v>
                </c:pt>
                <c:pt idx="14">
                  <c:v>70.87</c:v>
                </c:pt>
                <c:pt idx="15">
                  <c:v>70.87</c:v>
                </c:pt>
                <c:pt idx="16">
                  <c:v>70.87</c:v>
                </c:pt>
                <c:pt idx="17">
                  <c:v>70.87</c:v>
                </c:pt>
                <c:pt idx="18">
                  <c:v>70.87</c:v>
                </c:pt>
                <c:pt idx="19">
                  <c:v>70.87</c:v>
                </c:pt>
                <c:pt idx="20">
                  <c:v>70.87</c:v>
                </c:pt>
                <c:pt idx="21">
                  <c:v>70.87</c:v>
                </c:pt>
                <c:pt idx="22">
                  <c:v>70.87</c:v>
                </c:pt>
                <c:pt idx="23">
                  <c:v>70.87</c:v>
                </c:pt>
                <c:pt idx="24">
                  <c:v>70.87</c:v>
                </c:pt>
                <c:pt idx="25">
                  <c:v>70.87</c:v>
                </c:pt>
                <c:pt idx="26">
                  <c:v>70.87</c:v>
                </c:pt>
                <c:pt idx="27">
                  <c:v>70.87</c:v>
                </c:pt>
                <c:pt idx="28">
                  <c:v>70.87</c:v>
                </c:pt>
                <c:pt idx="29">
                  <c:v>70.87</c:v>
                </c:pt>
                <c:pt idx="30">
                  <c:v>70.87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414-4999-9583-EB9943C96832}"/>
            </c:ext>
          </c:extLst>
        </c:ser>
        <c:ser>
          <c:idx val="0"/>
          <c:order val="3"/>
          <c:tx>
            <c:strRef>
              <c:f>'CKPI Sp Power Cons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C414-4999-9583-EB9943C9683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Power Cons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Sp Power Cons CO 4'!$C$17:$AG$17</c:f>
              <c:numCache>
                <c:formatCode>0.0</c:formatCode>
                <c:ptCount val="31"/>
                <c:pt idx="0" formatCode="0.00">
                  <c:v>67.08</c:v>
                </c:pt>
                <c:pt idx="1">
                  <c:v>67.08</c:v>
                </c:pt>
                <c:pt idx="2">
                  <c:v>67.08</c:v>
                </c:pt>
                <c:pt idx="3">
                  <c:v>67.08</c:v>
                </c:pt>
                <c:pt idx="4">
                  <c:v>67.08</c:v>
                </c:pt>
                <c:pt idx="5">
                  <c:v>67.08</c:v>
                </c:pt>
                <c:pt idx="6">
                  <c:v>67.08</c:v>
                </c:pt>
                <c:pt idx="7">
                  <c:v>67.08</c:v>
                </c:pt>
                <c:pt idx="8">
                  <c:v>67.08</c:v>
                </c:pt>
                <c:pt idx="9">
                  <c:v>67.08</c:v>
                </c:pt>
                <c:pt idx="10">
                  <c:v>67.08</c:v>
                </c:pt>
                <c:pt idx="11">
                  <c:v>67.08</c:v>
                </c:pt>
                <c:pt idx="12">
                  <c:v>67.08</c:v>
                </c:pt>
                <c:pt idx="13">
                  <c:v>67.08</c:v>
                </c:pt>
                <c:pt idx="14">
                  <c:v>67.08</c:v>
                </c:pt>
                <c:pt idx="15">
                  <c:v>67.08</c:v>
                </c:pt>
                <c:pt idx="16">
                  <c:v>67.08</c:v>
                </c:pt>
                <c:pt idx="17">
                  <c:v>67.08</c:v>
                </c:pt>
                <c:pt idx="18">
                  <c:v>67.08</c:v>
                </c:pt>
                <c:pt idx="19">
                  <c:v>67.08</c:v>
                </c:pt>
                <c:pt idx="20">
                  <c:v>67.08</c:v>
                </c:pt>
                <c:pt idx="21">
                  <c:v>67.08</c:v>
                </c:pt>
                <c:pt idx="22">
                  <c:v>67.08</c:v>
                </c:pt>
                <c:pt idx="23">
                  <c:v>67.08</c:v>
                </c:pt>
                <c:pt idx="24">
                  <c:v>67.08</c:v>
                </c:pt>
                <c:pt idx="25">
                  <c:v>67.08</c:v>
                </c:pt>
                <c:pt idx="26">
                  <c:v>67.08</c:v>
                </c:pt>
                <c:pt idx="27">
                  <c:v>67.08</c:v>
                </c:pt>
                <c:pt idx="28">
                  <c:v>67.08</c:v>
                </c:pt>
                <c:pt idx="29">
                  <c:v>67.08</c:v>
                </c:pt>
                <c:pt idx="30">
                  <c:v>67.08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414-4999-9583-EB9943C96832}"/>
            </c:ext>
          </c:extLst>
        </c:ser>
        <c:ser>
          <c:idx val="3"/>
          <c:order val="4"/>
          <c:tx>
            <c:strRef>
              <c:f>'CKPI Sp Power Cons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C414-4999-9583-EB9943C9683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Power Cons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Sp Power Cons CO 4'!$C$18:$AG$18</c:f>
              <c:numCache>
                <c:formatCode>0.00</c:formatCode>
                <c:ptCount val="31"/>
                <c:pt idx="0">
                  <c:v>63.29</c:v>
                </c:pt>
                <c:pt idx="1">
                  <c:v>63.29</c:v>
                </c:pt>
                <c:pt idx="2">
                  <c:v>63.29</c:v>
                </c:pt>
                <c:pt idx="3">
                  <c:v>63.29</c:v>
                </c:pt>
                <c:pt idx="4">
                  <c:v>63.29</c:v>
                </c:pt>
                <c:pt idx="5">
                  <c:v>63.29</c:v>
                </c:pt>
                <c:pt idx="6">
                  <c:v>63.29</c:v>
                </c:pt>
                <c:pt idx="7">
                  <c:v>63.29</c:v>
                </c:pt>
                <c:pt idx="8">
                  <c:v>63.29</c:v>
                </c:pt>
                <c:pt idx="9">
                  <c:v>63.29</c:v>
                </c:pt>
                <c:pt idx="10">
                  <c:v>63.29</c:v>
                </c:pt>
                <c:pt idx="11">
                  <c:v>63.29</c:v>
                </c:pt>
                <c:pt idx="12">
                  <c:v>63.29</c:v>
                </c:pt>
                <c:pt idx="13">
                  <c:v>63.29</c:v>
                </c:pt>
                <c:pt idx="14">
                  <c:v>63.29</c:v>
                </c:pt>
                <c:pt idx="15">
                  <c:v>63.29</c:v>
                </c:pt>
                <c:pt idx="16">
                  <c:v>63.29</c:v>
                </c:pt>
                <c:pt idx="17">
                  <c:v>63.29</c:v>
                </c:pt>
                <c:pt idx="18">
                  <c:v>63.29</c:v>
                </c:pt>
                <c:pt idx="19">
                  <c:v>63.29</c:v>
                </c:pt>
                <c:pt idx="20">
                  <c:v>63.29</c:v>
                </c:pt>
                <c:pt idx="21">
                  <c:v>63.29</c:v>
                </c:pt>
                <c:pt idx="22">
                  <c:v>63.29</c:v>
                </c:pt>
                <c:pt idx="23">
                  <c:v>63.29</c:v>
                </c:pt>
                <c:pt idx="24">
                  <c:v>63.29</c:v>
                </c:pt>
                <c:pt idx="25">
                  <c:v>63.29</c:v>
                </c:pt>
                <c:pt idx="26">
                  <c:v>63.29</c:v>
                </c:pt>
                <c:pt idx="27">
                  <c:v>63.29</c:v>
                </c:pt>
                <c:pt idx="28">
                  <c:v>63.29</c:v>
                </c:pt>
                <c:pt idx="29">
                  <c:v>63.29</c:v>
                </c:pt>
                <c:pt idx="30">
                  <c:v>63.29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414-4999-9583-EB9943C96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7452416"/>
        <c:axId val="247453952"/>
      </c:lineChart>
      <c:dateAx>
        <c:axId val="24745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53952"/>
        <c:crosses val="autoZero"/>
        <c:auto val="0"/>
        <c:lblOffset val="100"/>
        <c:baseTimeUnit val="days"/>
      </c:dateAx>
      <c:valAx>
        <c:axId val="247453952"/>
        <c:scaling>
          <c:orientation val="minMax"/>
          <c:max val="80"/>
          <c:min val="5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52416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Sp Fuel Cons CO 3'!$G$7:$N$7</c:f>
          <c:strCache>
            <c:ptCount val="8"/>
            <c:pt idx="0">
              <c:v>Specific Heat Consumption CO#3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Sp Fuel Cons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Sp Fuel Cons CO 3'!$EL$2:$EY$2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Sp Fuel Cons CO 3'!$EL$3:$EY$3</c:f>
              <c:numCache>
                <c:formatCode>0.000</c:formatCode>
                <c:ptCount val="12"/>
                <c:pt idx="0">
                  <c:v>0.81899999999999995</c:v>
                </c:pt>
                <c:pt idx="1">
                  <c:v>0.81899999999999995</c:v>
                </c:pt>
                <c:pt idx="2">
                  <c:v>0.81679999999999997</c:v>
                </c:pt>
                <c:pt idx="3">
                  <c:v>0.81899999999999995</c:v>
                </c:pt>
                <c:pt idx="4">
                  <c:v>0.81899999999999995</c:v>
                </c:pt>
                <c:pt idx="5">
                  <c:v>0.81899999999999995</c:v>
                </c:pt>
                <c:pt idx="6">
                  <c:v>0.81899999999999995</c:v>
                </c:pt>
                <c:pt idx="7">
                  <c:v>0.81899999999999995</c:v>
                </c:pt>
                <c:pt idx="8">
                  <c:v>0.81899999999999995</c:v>
                </c:pt>
                <c:pt idx="9">
                  <c:v>0.89</c:v>
                </c:pt>
                <c:pt idx="10">
                  <c:v>0.81899999999999995</c:v>
                </c:pt>
                <c:pt idx="11">
                  <c:v>0.81899999999999995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73-4E25-A39A-49D59CA646C1}"/>
            </c:ext>
          </c:extLst>
        </c:ser>
        <c:ser>
          <c:idx val="1"/>
          <c:order val="1"/>
          <c:tx>
            <c:strRef>
              <c:f>'CKPI Sp Fuel Cons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Sp Fuel Cons CO 3'!$EL$2:$EY$2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Sp Fuel Cons CO 3'!$EL$4:$EY$4</c:f>
              <c:numCache>
                <c:formatCode>0.000</c:formatCode>
                <c:ptCount val="12"/>
                <c:pt idx="0">
                  <c:v>0.81799999999999995</c:v>
                </c:pt>
                <c:pt idx="1">
                  <c:v>0.81699999999999995</c:v>
                </c:pt>
                <c:pt idx="2">
                  <c:v>0.82199999999999995</c:v>
                </c:pt>
                <c:pt idx="3">
                  <c:v>0.81799999999999995</c:v>
                </c:pt>
                <c:pt idx="4">
                  <c:v>0.81699999999999995</c:v>
                </c:pt>
                <c:pt idx="5">
                  <c:v>0.81899999999999995</c:v>
                </c:pt>
                <c:pt idx="6">
                  <c:v>0.85599999999999998</c:v>
                </c:pt>
                <c:pt idx="7">
                  <c:v>0.81200000000000006</c:v>
                </c:pt>
                <c:pt idx="8">
                  <c:v>0.82499332442695539</c:v>
                </c:pt>
                <c:pt idx="9">
                  <c:v>0.81</c:v>
                </c:pt>
                <c:pt idx="10">
                  <c:v>0.81699999999999995</c:v>
                </c:pt>
                <c:pt idx="11">
                  <c:v>0.8144313225531461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73-4E25-A39A-49D59CA64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950464"/>
        <c:axId val="193952000"/>
      </c:barChart>
      <c:dateAx>
        <c:axId val="19395046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93952000"/>
        <c:crosses val="autoZero"/>
        <c:auto val="1"/>
        <c:lblOffset val="100"/>
        <c:baseTimeUnit val="months"/>
      </c:dateAx>
      <c:valAx>
        <c:axId val="193952000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9395046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Sp Fuel Cons CO 3'!$B$14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16B3-4EE0-B0D5-DB0047BE739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Fuel Cons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Sp Fuel Cons CO 3'!$C$14:$AG$14</c:f>
              <c:numCache>
                <c:formatCode>0.000</c:formatCode>
                <c:ptCount val="31"/>
                <c:pt idx="0">
                  <c:v>0.81977501441741318</c:v>
                </c:pt>
                <c:pt idx="1">
                  <c:v>0.83239117913593796</c:v>
                </c:pt>
                <c:pt idx="2">
                  <c:v>0.83351563094568804</c:v>
                </c:pt>
                <c:pt idx="3">
                  <c:v>0.82874404773904609</c:v>
                </c:pt>
                <c:pt idx="4">
                  <c:v>0.83025792345812843</c:v>
                </c:pt>
                <c:pt idx="5">
                  <c:v>0.81387236506876892</c:v>
                </c:pt>
                <c:pt idx="6">
                  <c:v>0.81212749318365607</c:v>
                </c:pt>
                <c:pt idx="7">
                  <c:v>0.82333940953933438</c:v>
                </c:pt>
                <c:pt idx="8">
                  <c:v>0.8385491439834738</c:v>
                </c:pt>
                <c:pt idx="9">
                  <c:v>0.86686168909027594</c:v>
                </c:pt>
                <c:pt idx="10">
                  <c:v>0.84723722279263958</c:v>
                </c:pt>
                <c:pt idx="11">
                  <c:v>0.76597708394708375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B3-4EE0-B0D5-DB0047BE7394}"/>
            </c:ext>
          </c:extLst>
        </c:ser>
        <c:ser>
          <c:idx val="2"/>
          <c:order val="1"/>
          <c:tx>
            <c:strRef>
              <c:f>'CKPI Sp Fuel Cons CO 3'!$B$15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-4.4929797191887673E-2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16B3-4EE0-B0D5-DB0047BE739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Fuel Cons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Sp Fuel Cons CO 3'!$C$15:$AG$15</c:f>
              <c:numCache>
                <c:formatCode>0.000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B3-4EE0-B0D5-DB0047BE7394}"/>
            </c:ext>
          </c:extLst>
        </c:ser>
        <c:ser>
          <c:idx val="4"/>
          <c:order val="2"/>
          <c:tx>
            <c:strRef>
              <c:f>'CKPI Sp Fuel Cons CO 3'!$B$16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16B3-4EE0-B0D5-DB0047BE739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Fuel Cons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Sp Fuel Cons CO 3'!$C$16:$AG$16</c:f>
              <c:numCache>
                <c:formatCode>0.000</c:formatCode>
                <c:ptCount val="31"/>
                <c:pt idx="0">
                  <c:v>0.87</c:v>
                </c:pt>
                <c:pt idx="1">
                  <c:v>0.87</c:v>
                </c:pt>
                <c:pt idx="2">
                  <c:v>0.87</c:v>
                </c:pt>
                <c:pt idx="3">
                  <c:v>0.87</c:v>
                </c:pt>
                <c:pt idx="4">
                  <c:v>0.87</c:v>
                </c:pt>
                <c:pt idx="5">
                  <c:v>0.87</c:v>
                </c:pt>
                <c:pt idx="6">
                  <c:v>0.87</c:v>
                </c:pt>
                <c:pt idx="7">
                  <c:v>0.87</c:v>
                </c:pt>
                <c:pt idx="8">
                  <c:v>0.87</c:v>
                </c:pt>
                <c:pt idx="9">
                  <c:v>0.87</c:v>
                </c:pt>
                <c:pt idx="10">
                  <c:v>0.87</c:v>
                </c:pt>
                <c:pt idx="11">
                  <c:v>0.87</c:v>
                </c:pt>
                <c:pt idx="12">
                  <c:v>0.87</c:v>
                </c:pt>
                <c:pt idx="13">
                  <c:v>0.87</c:v>
                </c:pt>
                <c:pt idx="14">
                  <c:v>0.87</c:v>
                </c:pt>
                <c:pt idx="15">
                  <c:v>0.87</c:v>
                </c:pt>
                <c:pt idx="16">
                  <c:v>0.87</c:v>
                </c:pt>
                <c:pt idx="17">
                  <c:v>0.87</c:v>
                </c:pt>
                <c:pt idx="18">
                  <c:v>0.87</c:v>
                </c:pt>
                <c:pt idx="19">
                  <c:v>0.87</c:v>
                </c:pt>
                <c:pt idx="20">
                  <c:v>0.87</c:v>
                </c:pt>
                <c:pt idx="21">
                  <c:v>0.87</c:v>
                </c:pt>
                <c:pt idx="22">
                  <c:v>0.87</c:v>
                </c:pt>
                <c:pt idx="23">
                  <c:v>0.87</c:v>
                </c:pt>
                <c:pt idx="24">
                  <c:v>0.87</c:v>
                </c:pt>
                <c:pt idx="25">
                  <c:v>0.87</c:v>
                </c:pt>
                <c:pt idx="26">
                  <c:v>0.87</c:v>
                </c:pt>
                <c:pt idx="27">
                  <c:v>0.87</c:v>
                </c:pt>
                <c:pt idx="28">
                  <c:v>0.87</c:v>
                </c:pt>
                <c:pt idx="29">
                  <c:v>0.87</c:v>
                </c:pt>
                <c:pt idx="30">
                  <c:v>0.87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B3-4EE0-B0D5-DB0047BE7394}"/>
            </c:ext>
          </c:extLst>
        </c:ser>
        <c:ser>
          <c:idx val="0"/>
          <c:order val="3"/>
          <c:tx>
            <c:strRef>
              <c:f>'CKPI Sp Fuel Cons CO 3'!$B$17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8720748829953154E-2"/>
                </c:manualLayout>
              </c:layout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16B3-4EE0-B0D5-DB0047BE739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Fuel Cons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Sp Fuel Cons CO 3'!$C$17:$AG$17</c:f>
              <c:numCache>
                <c:formatCode>0.000</c:formatCode>
                <c:ptCount val="31"/>
                <c:pt idx="0">
                  <c:v>0.8145</c:v>
                </c:pt>
                <c:pt idx="1">
                  <c:v>0.8145</c:v>
                </c:pt>
                <c:pt idx="2">
                  <c:v>0.8145</c:v>
                </c:pt>
                <c:pt idx="3">
                  <c:v>0.8145</c:v>
                </c:pt>
                <c:pt idx="4">
                  <c:v>0.8145</c:v>
                </c:pt>
                <c:pt idx="5">
                  <c:v>0.8145</c:v>
                </c:pt>
                <c:pt idx="6">
                  <c:v>0.8145</c:v>
                </c:pt>
                <c:pt idx="7">
                  <c:v>0.8145</c:v>
                </c:pt>
                <c:pt idx="8">
                  <c:v>0.8145</c:v>
                </c:pt>
                <c:pt idx="9">
                  <c:v>0.8145</c:v>
                </c:pt>
                <c:pt idx="10">
                  <c:v>0.8145</c:v>
                </c:pt>
                <c:pt idx="11">
                  <c:v>0.8145</c:v>
                </c:pt>
                <c:pt idx="12">
                  <c:v>0.8145</c:v>
                </c:pt>
                <c:pt idx="13">
                  <c:v>0.8145</c:v>
                </c:pt>
                <c:pt idx="14">
                  <c:v>0.8145</c:v>
                </c:pt>
                <c:pt idx="15">
                  <c:v>0.8145</c:v>
                </c:pt>
                <c:pt idx="16">
                  <c:v>0.8145</c:v>
                </c:pt>
                <c:pt idx="17">
                  <c:v>0.8145</c:v>
                </c:pt>
                <c:pt idx="18">
                  <c:v>0.8145</c:v>
                </c:pt>
                <c:pt idx="19">
                  <c:v>0.8145</c:v>
                </c:pt>
                <c:pt idx="20">
                  <c:v>0.8145</c:v>
                </c:pt>
                <c:pt idx="21">
                  <c:v>0.8145</c:v>
                </c:pt>
                <c:pt idx="22">
                  <c:v>0.8145</c:v>
                </c:pt>
                <c:pt idx="23">
                  <c:v>0.8145</c:v>
                </c:pt>
                <c:pt idx="24">
                  <c:v>0.8145</c:v>
                </c:pt>
                <c:pt idx="25">
                  <c:v>0.8145</c:v>
                </c:pt>
                <c:pt idx="26">
                  <c:v>0.8145</c:v>
                </c:pt>
                <c:pt idx="27">
                  <c:v>0.8145</c:v>
                </c:pt>
                <c:pt idx="28">
                  <c:v>0.8145</c:v>
                </c:pt>
                <c:pt idx="29">
                  <c:v>0.8145</c:v>
                </c:pt>
                <c:pt idx="30">
                  <c:v>0.8145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B3-4EE0-B0D5-DB0047BE7394}"/>
            </c:ext>
          </c:extLst>
        </c:ser>
        <c:ser>
          <c:idx val="3"/>
          <c:order val="4"/>
          <c:tx>
            <c:strRef>
              <c:f>'CKPI Sp Fuel Cons CO 3'!$B$18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16B3-4EE0-B0D5-DB0047BE739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Fuel Cons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Sp Fuel Cons CO 3'!$C$18:$AG$18</c:f>
              <c:numCache>
                <c:formatCode>0.000</c:formatCode>
                <c:ptCount val="31"/>
                <c:pt idx="0">
                  <c:v>0.75890000000000002</c:v>
                </c:pt>
                <c:pt idx="1">
                  <c:v>0.75890000000000002</c:v>
                </c:pt>
                <c:pt idx="2">
                  <c:v>0.75890000000000002</c:v>
                </c:pt>
                <c:pt idx="3">
                  <c:v>0.75890000000000002</c:v>
                </c:pt>
                <c:pt idx="4">
                  <c:v>0.75890000000000002</c:v>
                </c:pt>
                <c:pt idx="5">
                  <c:v>0.75890000000000002</c:v>
                </c:pt>
                <c:pt idx="6">
                  <c:v>0.75890000000000002</c:v>
                </c:pt>
                <c:pt idx="7">
                  <c:v>0.75890000000000002</c:v>
                </c:pt>
                <c:pt idx="8">
                  <c:v>0.75890000000000002</c:v>
                </c:pt>
                <c:pt idx="9">
                  <c:v>0.75890000000000002</c:v>
                </c:pt>
                <c:pt idx="10">
                  <c:v>0.75890000000000002</c:v>
                </c:pt>
                <c:pt idx="11">
                  <c:v>0.75890000000000002</c:v>
                </c:pt>
                <c:pt idx="12">
                  <c:v>0.75890000000000002</c:v>
                </c:pt>
                <c:pt idx="13">
                  <c:v>0.75890000000000002</c:v>
                </c:pt>
                <c:pt idx="14">
                  <c:v>0.75890000000000002</c:v>
                </c:pt>
                <c:pt idx="15">
                  <c:v>0.75890000000000002</c:v>
                </c:pt>
                <c:pt idx="16">
                  <c:v>0.75890000000000002</c:v>
                </c:pt>
                <c:pt idx="17">
                  <c:v>0.75890000000000002</c:v>
                </c:pt>
                <c:pt idx="18">
                  <c:v>0.75890000000000002</c:v>
                </c:pt>
                <c:pt idx="19">
                  <c:v>0.75890000000000002</c:v>
                </c:pt>
                <c:pt idx="20">
                  <c:v>0.75890000000000002</c:v>
                </c:pt>
                <c:pt idx="21">
                  <c:v>0.75890000000000002</c:v>
                </c:pt>
                <c:pt idx="22">
                  <c:v>0.75890000000000002</c:v>
                </c:pt>
                <c:pt idx="23">
                  <c:v>0.75890000000000002</c:v>
                </c:pt>
                <c:pt idx="24">
                  <c:v>0.75890000000000002</c:v>
                </c:pt>
                <c:pt idx="25">
                  <c:v>0.75890000000000002</c:v>
                </c:pt>
                <c:pt idx="26">
                  <c:v>0.75890000000000002</c:v>
                </c:pt>
                <c:pt idx="27">
                  <c:v>0.75890000000000002</c:v>
                </c:pt>
                <c:pt idx="28">
                  <c:v>0.75890000000000002</c:v>
                </c:pt>
                <c:pt idx="29">
                  <c:v>0.75890000000000002</c:v>
                </c:pt>
                <c:pt idx="30">
                  <c:v>0.75890000000000002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B3-4EE0-B0D5-DB0047BE7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263488"/>
        <c:axId val="193265024"/>
      </c:lineChart>
      <c:dateAx>
        <c:axId val="193263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65024"/>
        <c:crosses val="autoZero"/>
        <c:auto val="0"/>
        <c:lblOffset val="100"/>
        <c:baseTimeUnit val="days"/>
      </c:dateAx>
      <c:valAx>
        <c:axId val="193265024"/>
        <c:scaling>
          <c:orientation val="minMax"/>
          <c:max val="0.95000000000000007"/>
          <c:min val="0.60000000000000009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63488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Sp Fuel Cons CO 4'!$G$7:$N$7</c:f>
          <c:strCache>
            <c:ptCount val="8"/>
            <c:pt idx="0">
              <c:v>Specific Heat Consumption CO#4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Sp Fuel Cons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Sp Fuel Cons CO 4'!$EJ$2:$EY$2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Sp Fuel Cons CO 4'!$EJ$3:$EY$3</c:f>
              <c:numCache>
                <c:formatCode>0.000</c:formatCode>
                <c:ptCount val="12"/>
                <c:pt idx="0">
                  <c:v>0.81899999999999995</c:v>
                </c:pt>
                <c:pt idx="1">
                  <c:v>0.81899999999999995</c:v>
                </c:pt>
                <c:pt idx="2">
                  <c:v>0.81679999999999997</c:v>
                </c:pt>
                <c:pt idx="3">
                  <c:v>0.81899999999999995</c:v>
                </c:pt>
                <c:pt idx="4">
                  <c:v>0.81899999999999995</c:v>
                </c:pt>
                <c:pt idx="5">
                  <c:v>0.81899999999999995</c:v>
                </c:pt>
                <c:pt idx="6">
                  <c:v>0.81899999999999995</c:v>
                </c:pt>
                <c:pt idx="7">
                  <c:v>0.81899999999999995</c:v>
                </c:pt>
                <c:pt idx="8">
                  <c:v>0.81899999999999995</c:v>
                </c:pt>
                <c:pt idx="9">
                  <c:v>0.81899999999999995</c:v>
                </c:pt>
                <c:pt idx="10">
                  <c:v>0.81899999999999995</c:v>
                </c:pt>
                <c:pt idx="11">
                  <c:v>0.81899999999999995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ED-47D9-8BCC-57A1B4DBF4D8}"/>
            </c:ext>
          </c:extLst>
        </c:ser>
        <c:ser>
          <c:idx val="1"/>
          <c:order val="1"/>
          <c:tx>
            <c:strRef>
              <c:f>'CKPI Sp Fuel Cons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Sp Fuel Cons CO 4'!$EJ$2:$EY$2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Sp Fuel Cons CO 4'!$EJ$4:$EY$4</c:f>
              <c:numCache>
                <c:formatCode>0.000</c:formatCode>
                <c:ptCount val="12"/>
                <c:pt idx="0">
                  <c:v>0.81799999999999995</c:v>
                </c:pt>
                <c:pt idx="1">
                  <c:v>0.81699999999999995</c:v>
                </c:pt>
                <c:pt idx="2">
                  <c:v>0.82199999999999995</c:v>
                </c:pt>
                <c:pt idx="3">
                  <c:v>0.81799999999999995</c:v>
                </c:pt>
                <c:pt idx="4">
                  <c:v>0.81699999999999995</c:v>
                </c:pt>
                <c:pt idx="5">
                  <c:v>0.81899999999999995</c:v>
                </c:pt>
                <c:pt idx="6">
                  <c:v>0.81699999999999995</c:v>
                </c:pt>
                <c:pt idx="7">
                  <c:v>0.81799999999999995</c:v>
                </c:pt>
                <c:pt idx="8">
                  <c:v>0.82266869726369085</c:v>
                </c:pt>
                <c:pt idx="9">
                  <c:v>0.81799999999999995</c:v>
                </c:pt>
                <c:pt idx="10">
                  <c:v>0.82</c:v>
                </c:pt>
                <c:pt idx="11">
                  <c:v>0.81738219269258072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ED-47D9-8BCC-57A1B4D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333888"/>
        <c:axId val="193343872"/>
      </c:barChart>
      <c:dateAx>
        <c:axId val="19333388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93343872"/>
        <c:crosses val="autoZero"/>
        <c:auto val="1"/>
        <c:lblOffset val="100"/>
        <c:baseTimeUnit val="months"/>
      </c:dateAx>
      <c:valAx>
        <c:axId val="193343872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9333388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Sp Fuel Cons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E64-4FC2-8168-81EA9C89C42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Fuel Cons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Sp Fuel Cons CO 4'!$C$14:$AG$14</c:f>
              <c:numCache>
                <c:formatCode>0.00</c:formatCode>
                <c:ptCount val="31"/>
                <c:pt idx="0">
                  <c:v>0.82728654906535581</c:v>
                </c:pt>
                <c:pt idx="1">
                  <c:v>0.83251317331131658</c:v>
                </c:pt>
                <c:pt idx="2">
                  <c:v>0.81867090511033891</c:v>
                </c:pt>
                <c:pt idx="3">
                  <c:v>0.81074550106507093</c:v>
                </c:pt>
                <c:pt idx="4">
                  <c:v>0.79111818854838478</c:v>
                </c:pt>
                <c:pt idx="5">
                  <c:v>0.81731934433460784</c:v>
                </c:pt>
                <c:pt idx="6">
                  <c:v>0.7927881260219154</c:v>
                </c:pt>
                <c:pt idx="7">
                  <c:v>0.80143723648754761</c:v>
                </c:pt>
                <c:pt idx="8">
                  <c:v>0.77961838312290199</c:v>
                </c:pt>
                <c:pt idx="9">
                  <c:v>0.78376502010017224</c:v>
                </c:pt>
                <c:pt idx="10">
                  <c:v>0.85176184789555509</c:v>
                </c:pt>
                <c:pt idx="11">
                  <c:v>0.79712890669702174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64-4FC2-8168-81EA9C89C426}"/>
            </c:ext>
          </c:extLst>
        </c:ser>
        <c:ser>
          <c:idx val="2"/>
          <c:order val="1"/>
          <c:tx>
            <c:strRef>
              <c:f>'CKPI Sp Fuel Cons CO 4'!$B$15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-2.6209048361934568E-2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E64-4FC2-8168-81EA9C89C42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Fuel Cons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Sp Fuel Cons CO 4'!$C$15:$AG$15</c:f>
              <c:numCache>
                <c:formatCode>0.000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64-4FC2-8168-81EA9C89C426}"/>
            </c:ext>
          </c:extLst>
        </c:ser>
        <c:ser>
          <c:idx val="4"/>
          <c:order val="2"/>
          <c:tx>
            <c:strRef>
              <c:f>'CKPI Sp Fuel Cons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DE64-4FC2-8168-81EA9C89C42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Fuel Cons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Sp Fuel Cons CO 4'!$C$16:$AG$16</c:f>
              <c:numCache>
                <c:formatCode>0.000</c:formatCode>
                <c:ptCount val="31"/>
                <c:pt idx="0">
                  <c:v>0.91249999999999998</c:v>
                </c:pt>
                <c:pt idx="1">
                  <c:v>0.91249999999999998</c:v>
                </c:pt>
                <c:pt idx="2">
                  <c:v>0.91249999999999998</c:v>
                </c:pt>
                <c:pt idx="3">
                  <c:v>0.91249999999999998</c:v>
                </c:pt>
                <c:pt idx="4">
                  <c:v>0.91249999999999998</c:v>
                </c:pt>
                <c:pt idx="5">
                  <c:v>0.91249999999999998</c:v>
                </c:pt>
                <c:pt idx="6">
                  <c:v>0.91249999999999998</c:v>
                </c:pt>
                <c:pt idx="7">
                  <c:v>0.91249999999999998</c:v>
                </c:pt>
                <c:pt idx="8">
                  <c:v>0.91249999999999998</c:v>
                </c:pt>
                <c:pt idx="9">
                  <c:v>0.91249999999999998</c:v>
                </c:pt>
                <c:pt idx="10">
                  <c:v>0.91249999999999998</c:v>
                </c:pt>
                <c:pt idx="11">
                  <c:v>0.91249999999999998</c:v>
                </c:pt>
                <c:pt idx="12">
                  <c:v>0.91249999999999998</c:v>
                </c:pt>
                <c:pt idx="13">
                  <c:v>0.91249999999999998</c:v>
                </c:pt>
                <c:pt idx="14">
                  <c:v>0.91249999999999998</c:v>
                </c:pt>
                <c:pt idx="15">
                  <c:v>0.91249999999999998</c:v>
                </c:pt>
                <c:pt idx="16">
                  <c:v>0.91249999999999998</c:v>
                </c:pt>
                <c:pt idx="17">
                  <c:v>0.91249999999999998</c:v>
                </c:pt>
                <c:pt idx="18">
                  <c:v>0.91249999999999998</c:v>
                </c:pt>
                <c:pt idx="19">
                  <c:v>0.91249999999999998</c:v>
                </c:pt>
                <c:pt idx="20">
                  <c:v>0.91249999999999998</c:v>
                </c:pt>
                <c:pt idx="21">
                  <c:v>0.91249999999999998</c:v>
                </c:pt>
                <c:pt idx="22">
                  <c:v>0.91249999999999998</c:v>
                </c:pt>
                <c:pt idx="23">
                  <c:v>0.91249999999999998</c:v>
                </c:pt>
                <c:pt idx="24">
                  <c:v>0.91249999999999998</c:v>
                </c:pt>
                <c:pt idx="25">
                  <c:v>0.91249999999999998</c:v>
                </c:pt>
                <c:pt idx="26">
                  <c:v>0.91249999999999998</c:v>
                </c:pt>
                <c:pt idx="27">
                  <c:v>0.91249999999999998</c:v>
                </c:pt>
                <c:pt idx="28">
                  <c:v>0.91249999999999998</c:v>
                </c:pt>
                <c:pt idx="29">
                  <c:v>0.91249999999999998</c:v>
                </c:pt>
                <c:pt idx="30">
                  <c:v>0.91249999999999998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64-4FC2-8168-81EA9C89C426}"/>
            </c:ext>
          </c:extLst>
        </c:ser>
        <c:ser>
          <c:idx val="0"/>
          <c:order val="3"/>
          <c:tx>
            <c:strRef>
              <c:f>'CKPI Sp Fuel Cons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28575" cap="rnd" cmpd="sng" algn="ctr">
              <a:solidFill>
                <a:sysClr val="windowText" lastClr="00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30"/>
              <c:layout>
                <c:manualLayout>
                  <c:x val="-4.8484848484848484E-4"/>
                  <c:y val="5.6162246489859596E-2"/>
                </c:manualLayout>
              </c:layout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DE64-4FC2-8168-81EA9C89C42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Fuel Cons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Sp Fuel Cons CO 4'!$C$17:$AG$17</c:f>
              <c:numCache>
                <c:formatCode>0.000</c:formatCode>
                <c:ptCount val="31"/>
                <c:pt idx="0">
                  <c:v>0.81740000000000002</c:v>
                </c:pt>
                <c:pt idx="1">
                  <c:v>0.81740000000000002</c:v>
                </c:pt>
                <c:pt idx="2">
                  <c:v>0.81740000000000002</c:v>
                </c:pt>
                <c:pt idx="3">
                  <c:v>0.81740000000000002</c:v>
                </c:pt>
                <c:pt idx="4">
                  <c:v>0.81740000000000002</c:v>
                </c:pt>
                <c:pt idx="5">
                  <c:v>0.81740000000000002</c:v>
                </c:pt>
                <c:pt idx="6">
                  <c:v>0.81740000000000002</c:v>
                </c:pt>
                <c:pt idx="7">
                  <c:v>0.81740000000000002</c:v>
                </c:pt>
                <c:pt idx="8">
                  <c:v>0.81740000000000002</c:v>
                </c:pt>
                <c:pt idx="9">
                  <c:v>0.81740000000000002</c:v>
                </c:pt>
                <c:pt idx="10">
                  <c:v>0.81740000000000002</c:v>
                </c:pt>
                <c:pt idx="11">
                  <c:v>0.81740000000000002</c:v>
                </c:pt>
                <c:pt idx="12">
                  <c:v>0.81740000000000002</c:v>
                </c:pt>
                <c:pt idx="13">
                  <c:v>0.81740000000000002</c:v>
                </c:pt>
                <c:pt idx="14">
                  <c:v>0.81740000000000002</c:v>
                </c:pt>
                <c:pt idx="15">
                  <c:v>0.81740000000000002</c:v>
                </c:pt>
                <c:pt idx="16">
                  <c:v>0.81740000000000002</c:v>
                </c:pt>
                <c:pt idx="17">
                  <c:v>0.81740000000000002</c:v>
                </c:pt>
                <c:pt idx="18">
                  <c:v>0.81740000000000002</c:v>
                </c:pt>
                <c:pt idx="19">
                  <c:v>0.81740000000000002</c:v>
                </c:pt>
                <c:pt idx="20">
                  <c:v>0.81740000000000002</c:v>
                </c:pt>
                <c:pt idx="21">
                  <c:v>0.81740000000000002</c:v>
                </c:pt>
                <c:pt idx="22">
                  <c:v>0.81740000000000002</c:v>
                </c:pt>
                <c:pt idx="23">
                  <c:v>0.81740000000000002</c:v>
                </c:pt>
                <c:pt idx="24">
                  <c:v>0.81740000000000002</c:v>
                </c:pt>
                <c:pt idx="25">
                  <c:v>0.81740000000000002</c:v>
                </c:pt>
                <c:pt idx="26">
                  <c:v>0.81740000000000002</c:v>
                </c:pt>
                <c:pt idx="27">
                  <c:v>0.81740000000000002</c:v>
                </c:pt>
                <c:pt idx="28">
                  <c:v>0.81740000000000002</c:v>
                </c:pt>
                <c:pt idx="29">
                  <c:v>0.81740000000000002</c:v>
                </c:pt>
                <c:pt idx="30">
                  <c:v>0.81740000000000002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E64-4FC2-8168-81EA9C89C426}"/>
            </c:ext>
          </c:extLst>
        </c:ser>
        <c:ser>
          <c:idx val="3"/>
          <c:order val="4"/>
          <c:tx>
            <c:strRef>
              <c:f>'CKPI Sp Fuel Cons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DE64-4FC2-8168-81EA9C89C42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Fuel Cons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Sp Fuel Cons CO 4'!$C$18:$AG$18</c:f>
              <c:numCache>
                <c:formatCode>0.000</c:formatCode>
                <c:ptCount val="31"/>
                <c:pt idx="0">
                  <c:v>0.72230000000000005</c:v>
                </c:pt>
                <c:pt idx="1">
                  <c:v>0.72230000000000005</c:v>
                </c:pt>
                <c:pt idx="2">
                  <c:v>0.72230000000000005</c:v>
                </c:pt>
                <c:pt idx="3">
                  <c:v>0.72230000000000005</c:v>
                </c:pt>
                <c:pt idx="4">
                  <c:v>0.72230000000000005</c:v>
                </c:pt>
                <c:pt idx="5">
                  <c:v>0.72230000000000005</c:v>
                </c:pt>
                <c:pt idx="6">
                  <c:v>0.72230000000000005</c:v>
                </c:pt>
                <c:pt idx="7">
                  <c:v>0.72230000000000005</c:v>
                </c:pt>
                <c:pt idx="8">
                  <c:v>0.72230000000000005</c:v>
                </c:pt>
                <c:pt idx="9">
                  <c:v>0.72230000000000005</c:v>
                </c:pt>
                <c:pt idx="10">
                  <c:v>0.72230000000000005</c:v>
                </c:pt>
                <c:pt idx="11">
                  <c:v>0.72230000000000005</c:v>
                </c:pt>
                <c:pt idx="12">
                  <c:v>0.72230000000000005</c:v>
                </c:pt>
                <c:pt idx="13">
                  <c:v>0.72230000000000005</c:v>
                </c:pt>
                <c:pt idx="14">
                  <c:v>0.72230000000000005</c:v>
                </c:pt>
                <c:pt idx="15">
                  <c:v>0.72230000000000005</c:v>
                </c:pt>
                <c:pt idx="16">
                  <c:v>0.72230000000000005</c:v>
                </c:pt>
                <c:pt idx="17">
                  <c:v>0.72230000000000005</c:v>
                </c:pt>
                <c:pt idx="18">
                  <c:v>0.72230000000000005</c:v>
                </c:pt>
                <c:pt idx="19">
                  <c:v>0.72230000000000005</c:v>
                </c:pt>
                <c:pt idx="20">
                  <c:v>0.72230000000000005</c:v>
                </c:pt>
                <c:pt idx="21">
                  <c:v>0.72230000000000005</c:v>
                </c:pt>
                <c:pt idx="22">
                  <c:v>0.72230000000000005</c:v>
                </c:pt>
                <c:pt idx="23">
                  <c:v>0.72230000000000005</c:v>
                </c:pt>
                <c:pt idx="24">
                  <c:v>0.72230000000000005</c:v>
                </c:pt>
                <c:pt idx="25">
                  <c:v>0.72230000000000005</c:v>
                </c:pt>
                <c:pt idx="26">
                  <c:v>0.72230000000000005</c:v>
                </c:pt>
                <c:pt idx="27">
                  <c:v>0.72230000000000005</c:v>
                </c:pt>
                <c:pt idx="28">
                  <c:v>0.72230000000000005</c:v>
                </c:pt>
                <c:pt idx="29">
                  <c:v>0.72230000000000005</c:v>
                </c:pt>
                <c:pt idx="30">
                  <c:v>0.72230000000000005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E64-4FC2-8168-81EA9C89C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048384"/>
        <c:axId val="194049920"/>
      </c:lineChart>
      <c:dateAx>
        <c:axId val="19404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049920"/>
        <c:crosses val="autoZero"/>
        <c:auto val="0"/>
        <c:lblOffset val="100"/>
        <c:baseTimeUnit val="days"/>
      </c:dateAx>
      <c:valAx>
        <c:axId val="194049920"/>
        <c:scaling>
          <c:orientation val="minMax"/>
          <c:max val="1.1000000000000001"/>
          <c:min val="0.60000000000000009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04838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Utility Cost CO 3'!$DP$1</c:f>
          <c:strCache>
            <c:ptCount val="1"/>
            <c:pt idx="0">
              <c:v>Coke Oven 3 Utility Consumption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Utility Cost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Utility Cost CO 3'!$EJ$2:$EY$2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'MKPI Utility Cost CO 3'!$EJ$3:$EY$3</c:f>
              <c:numCache>
                <c:formatCode>0</c:formatCode>
                <c:ptCount val="12"/>
                <c:pt idx="0">
                  <c:v>2399</c:v>
                </c:pt>
                <c:pt idx="1">
                  <c:v>2399</c:v>
                </c:pt>
                <c:pt idx="2">
                  <c:v>2399</c:v>
                </c:pt>
                <c:pt idx="3">
                  <c:v>2399</c:v>
                </c:pt>
                <c:pt idx="4">
                  <c:v>2399</c:v>
                </c:pt>
                <c:pt idx="5">
                  <c:v>2399</c:v>
                </c:pt>
                <c:pt idx="6">
                  <c:v>2399</c:v>
                </c:pt>
                <c:pt idx="7">
                  <c:v>2399</c:v>
                </c:pt>
                <c:pt idx="8">
                  <c:v>2399</c:v>
                </c:pt>
                <c:pt idx="9">
                  <c:v>2399</c:v>
                </c:pt>
                <c:pt idx="10">
                  <c:v>2399</c:v>
                </c:pt>
                <c:pt idx="11">
                  <c:v>2399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EC-47A2-ACA6-ED675FDC930A}"/>
            </c:ext>
          </c:extLst>
        </c:ser>
        <c:ser>
          <c:idx val="1"/>
          <c:order val="1"/>
          <c:tx>
            <c:strRef>
              <c:f>'MKPI Utility Cost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Utility Cost CO 3'!$EJ$2:$EY$2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'MKPI Utility Cost CO 3'!$EJ$4:$EY$4</c:f>
              <c:numCache>
                <c:formatCode>0</c:formatCode>
                <c:ptCount val="12"/>
                <c:pt idx="0">
                  <c:v>2324.1</c:v>
                </c:pt>
                <c:pt idx="1">
                  <c:v>2334</c:v>
                </c:pt>
                <c:pt idx="2">
                  <c:v>2342</c:v>
                </c:pt>
                <c:pt idx="3">
                  <c:v>2309</c:v>
                </c:pt>
                <c:pt idx="4">
                  <c:v>2293</c:v>
                </c:pt>
                <c:pt idx="5">
                  <c:v>2292.7199999999998</c:v>
                </c:pt>
                <c:pt idx="6">
                  <c:v>2303</c:v>
                </c:pt>
                <c:pt idx="7">
                  <c:v>2131</c:v>
                </c:pt>
                <c:pt idx="8">
                  <c:v>2207</c:v>
                </c:pt>
                <c:pt idx="9">
                  <c:v>2072.1999999999998</c:v>
                </c:pt>
                <c:pt idx="10">
                  <c:v>2406.4</c:v>
                </c:pt>
                <c:pt idx="11">
                  <c:v>2039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EC-47A2-ACA6-ED675FDC9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6568704"/>
        <c:axId val="276579072"/>
      </c:barChart>
      <c:dateAx>
        <c:axId val="276568704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6579072"/>
        <c:crosses val="autoZero"/>
        <c:auto val="1"/>
        <c:lblOffset val="100"/>
        <c:baseTimeUnit val="months"/>
      </c:dateAx>
      <c:valAx>
        <c:axId val="27657907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656870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Utility Cost CO 3'!$B$16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BAB9-41C7-8677-A33EBF7AA9B1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Utility Cost CO 3'!$C$15:$AG$15</c:f>
              <c:numCache>
                <c:formatCode>d\-mmm\-yy</c:formatCode>
                <c:ptCount val="31"/>
                <c:pt idx="0">
                  <c:v>46112</c:v>
                </c:pt>
                <c:pt idx="1">
                  <c:v>46113</c:v>
                </c:pt>
                <c:pt idx="2">
                  <c:v>46114</c:v>
                </c:pt>
                <c:pt idx="3">
                  <c:v>46115</c:v>
                </c:pt>
                <c:pt idx="4">
                  <c:v>46116</c:v>
                </c:pt>
                <c:pt idx="5">
                  <c:v>46117</c:v>
                </c:pt>
                <c:pt idx="6">
                  <c:v>46118</c:v>
                </c:pt>
                <c:pt idx="7">
                  <c:v>46119</c:v>
                </c:pt>
                <c:pt idx="8">
                  <c:v>46120</c:v>
                </c:pt>
                <c:pt idx="9">
                  <c:v>46121</c:v>
                </c:pt>
                <c:pt idx="10">
                  <c:v>46122</c:v>
                </c:pt>
                <c:pt idx="11">
                  <c:v>46123</c:v>
                </c:pt>
                <c:pt idx="12">
                  <c:v>46124</c:v>
                </c:pt>
                <c:pt idx="13">
                  <c:v>46125</c:v>
                </c:pt>
                <c:pt idx="14">
                  <c:v>46126</c:v>
                </c:pt>
                <c:pt idx="15">
                  <c:v>46127</c:v>
                </c:pt>
                <c:pt idx="16">
                  <c:v>46128</c:v>
                </c:pt>
                <c:pt idx="17">
                  <c:v>46129</c:v>
                </c:pt>
                <c:pt idx="18">
                  <c:v>46130</c:v>
                </c:pt>
                <c:pt idx="19">
                  <c:v>46131</c:v>
                </c:pt>
                <c:pt idx="20">
                  <c:v>46132</c:v>
                </c:pt>
                <c:pt idx="21">
                  <c:v>46133</c:v>
                </c:pt>
                <c:pt idx="22">
                  <c:v>46134</c:v>
                </c:pt>
                <c:pt idx="23">
                  <c:v>46135</c:v>
                </c:pt>
                <c:pt idx="24">
                  <c:v>46136</c:v>
                </c:pt>
                <c:pt idx="25">
                  <c:v>46137</c:v>
                </c:pt>
                <c:pt idx="26">
                  <c:v>46138</c:v>
                </c:pt>
                <c:pt idx="27">
                  <c:v>46139</c:v>
                </c:pt>
                <c:pt idx="28">
                  <c:v>46140</c:v>
                </c:pt>
                <c:pt idx="29">
                  <c:v>46141</c:v>
                </c:pt>
                <c:pt idx="30">
                  <c:v>46142</c:v>
                </c:pt>
              </c:numCache>
            </c:numRef>
          </c:cat>
          <c:val>
            <c:numRef>
              <c:f>'MKPI Utility Cost CO 3'!$C$16:$AG$16</c:f>
              <c:numCache>
                <c:formatCode>0</c:formatCode>
                <c:ptCount val="31"/>
                <c:pt idx="0">
                  <c:v>2076.4421079827284</c:v>
                </c:pt>
                <c:pt idx="1">
                  <c:v>2096.9301728964138</c:v>
                </c:pt>
                <c:pt idx="2">
                  <c:v>2069.9557247095245</c:v>
                </c:pt>
                <c:pt idx="3">
                  <c:v>2090.2490355742925</c:v>
                </c:pt>
                <c:pt idx="4">
                  <c:v>2094.9001880106307</c:v>
                </c:pt>
                <c:pt idx="5">
                  <c:v>2052.2837165235101</c:v>
                </c:pt>
                <c:pt idx="6">
                  <c:v>2057.9211330454013</c:v>
                </c:pt>
                <c:pt idx="7">
                  <c:v>2076.7049807981407</c:v>
                </c:pt>
                <c:pt idx="8">
                  <c:v>2105.2367707343255</c:v>
                </c:pt>
                <c:pt idx="9">
                  <c:v>2178.3348925271566</c:v>
                </c:pt>
                <c:pt idx="10">
                  <c:v>2132.3666816732889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B9-41C7-8677-A33EBF7AA9B1}"/>
            </c:ext>
          </c:extLst>
        </c:ser>
        <c:ser>
          <c:idx val="2"/>
          <c:order val="1"/>
          <c:tx>
            <c:strRef>
              <c:f>'MKPI Utility Cost CO 3'!$B$18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BAB9-41C7-8677-A33EBF7AA9B1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Utility Cost CO 3'!$C$15:$AG$15</c:f>
              <c:numCache>
                <c:formatCode>d\-mmm\-yy</c:formatCode>
                <c:ptCount val="31"/>
                <c:pt idx="0">
                  <c:v>46112</c:v>
                </c:pt>
                <c:pt idx="1">
                  <c:v>46113</c:v>
                </c:pt>
                <c:pt idx="2">
                  <c:v>46114</c:v>
                </c:pt>
                <c:pt idx="3">
                  <c:v>46115</c:v>
                </c:pt>
                <c:pt idx="4">
                  <c:v>46116</c:v>
                </c:pt>
                <c:pt idx="5">
                  <c:v>46117</c:v>
                </c:pt>
                <c:pt idx="6">
                  <c:v>46118</c:v>
                </c:pt>
                <c:pt idx="7">
                  <c:v>46119</c:v>
                </c:pt>
                <c:pt idx="8">
                  <c:v>46120</c:v>
                </c:pt>
                <c:pt idx="9">
                  <c:v>46121</c:v>
                </c:pt>
                <c:pt idx="10">
                  <c:v>46122</c:v>
                </c:pt>
                <c:pt idx="11">
                  <c:v>46123</c:v>
                </c:pt>
                <c:pt idx="12">
                  <c:v>46124</c:v>
                </c:pt>
                <c:pt idx="13">
                  <c:v>46125</c:v>
                </c:pt>
                <c:pt idx="14">
                  <c:v>46126</c:v>
                </c:pt>
                <c:pt idx="15">
                  <c:v>46127</c:v>
                </c:pt>
                <c:pt idx="16">
                  <c:v>46128</c:v>
                </c:pt>
                <c:pt idx="17">
                  <c:v>46129</c:v>
                </c:pt>
                <c:pt idx="18">
                  <c:v>46130</c:v>
                </c:pt>
                <c:pt idx="19">
                  <c:v>46131</c:v>
                </c:pt>
                <c:pt idx="20">
                  <c:v>46132</c:v>
                </c:pt>
                <c:pt idx="21">
                  <c:v>46133</c:v>
                </c:pt>
                <c:pt idx="22">
                  <c:v>46134</c:v>
                </c:pt>
                <c:pt idx="23">
                  <c:v>46135</c:v>
                </c:pt>
                <c:pt idx="24">
                  <c:v>46136</c:v>
                </c:pt>
                <c:pt idx="25">
                  <c:v>46137</c:v>
                </c:pt>
                <c:pt idx="26">
                  <c:v>46138</c:v>
                </c:pt>
                <c:pt idx="27">
                  <c:v>46139</c:v>
                </c:pt>
                <c:pt idx="28">
                  <c:v>46140</c:v>
                </c:pt>
                <c:pt idx="29">
                  <c:v>46141</c:v>
                </c:pt>
                <c:pt idx="30">
                  <c:v>46142</c:v>
                </c:pt>
              </c:numCache>
            </c:numRef>
          </c:cat>
          <c:val>
            <c:numRef>
              <c:f>'MKPI Utility Cost CO 3'!$C$18:$AG$18</c:f>
              <c:numCache>
                <c:formatCode>0</c:formatCode>
                <c:ptCount val="31"/>
                <c:pt idx="0">
                  <c:v>2150.8000000000002</c:v>
                </c:pt>
                <c:pt idx="1">
                  <c:v>2150.8000000000002</c:v>
                </c:pt>
                <c:pt idx="2">
                  <c:v>2150.8000000000002</c:v>
                </c:pt>
                <c:pt idx="3">
                  <c:v>2150.8000000000002</c:v>
                </c:pt>
                <c:pt idx="4">
                  <c:v>2150.8000000000002</c:v>
                </c:pt>
                <c:pt idx="5">
                  <c:v>2150.8000000000002</c:v>
                </c:pt>
                <c:pt idx="6">
                  <c:v>2150.8000000000002</c:v>
                </c:pt>
                <c:pt idx="7">
                  <c:v>2150.8000000000002</c:v>
                </c:pt>
                <c:pt idx="8">
                  <c:v>2150.8000000000002</c:v>
                </c:pt>
                <c:pt idx="9">
                  <c:v>2150.8000000000002</c:v>
                </c:pt>
                <c:pt idx="10">
                  <c:v>2150.8000000000002</c:v>
                </c:pt>
                <c:pt idx="11">
                  <c:v>2150.8000000000002</c:v>
                </c:pt>
                <c:pt idx="12">
                  <c:v>2150.8000000000002</c:v>
                </c:pt>
                <c:pt idx="13">
                  <c:v>2150.8000000000002</c:v>
                </c:pt>
                <c:pt idx="14">
                  <c:v>2150.8000000000002</c:v>
                </c:pt>
                <c:pt idx="15">
                  <c:v>2150.8000000000002</c:v>
                </c:pt>
                <c:pt idx="16">
                  <c:v>2150.8000000000002</c:v>
                </c:pt>
                <c:pt idx="17">
                  <c:v>2150.8000000000002</c:v>
                </c:pt>
                <c:pt idx="18">
                  <c:v>2150.8000000000002</c:v>
                </c:pt>
                <c:pt idx="19">
                  <c:v>2150.8000000000002</c:v>
                </c:pt>
                <c:pt idx="20">
                  <c:v>2150.8000000000002</c:v>
                </c:pt>
                <c:pt idx="21">
                  <c:v>2150.8000000000002</c:v>
                </c:pt>
                <c:pt idx="22">
                  <c:v>2150.8000000000002</c:v>
                </c:pt>
                <c:pt idx="23">
                  <c:v>2150.8000000000002</c:v>
                </c:pt>
                <c:pt idx="24">
                  <c:v>2150.8000000000002</c:v>
                </c:pt>
                <c:pt idx="25">
                  <c:v>2150.8000000000002</c:v>
                </c:pt>
                <c:pt idx="26">
                  <c:v>2150.8000000000002</c:v>
                </c:pt>
                <c:pt idx="27">
                  <c:v>2150.8000000000002</c:v>
                </c:pt>
                <c:pt idx="28">
                  <c:v>2150.8000000000002</c:v>
                </c:pt>
                <c:pt idx="29">
                  <c:v>2150.8000000000002</c:v>
                </c:pt>
                <c:pt idx="30">
                  <c:v>2150.8000000000002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B9-41C7-8677-A33EBF7AA9B1}"/>
            </c:ext>
          </c:extLst>
        </c:ser>
        <c:ser>
          <c:idx val="4"/>
          <c:order val="2"/>
          <c:tx>
            <c:strRef>
              <c:f>'MKPI Utility Cost CO 3'!$B$19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BAB9-41C7-8677-A33EBF7AA9B1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Utility Cost CO 3'!$C$15:$AG$15</c:f>
              <c:numCache>
                <c:formatCode>d\-mmm\-yy</c:formatCode>
                <c:ptCount val="31"/>
                <c:pt idx="0">
                  <c:v>46112</c:v>
                </c:pt>
                <c:pt idx="1">
                  <c:v>46113</c:v>
                </c:pt>
                <c:pt idx="2">
                  <c:v>46114</c:v>
                </c:pt>
                <c:pt idx="3">
                  <c:v>46115</c:v>
                </c:pt>
                <c:pt idx="4">
                  <c:v>46116</c:v>
                </c:pt>
                <c:pt idx="5">
                  <c:v>46117</c:v>
                </c:pt>
                <c:pt idx="6">
                  <c:v>46118</c:v>
                </c:pt>
                <c:pt idx="7">
                  <c:v>46119</c:v>
                </c:pt>
                <c:pt idx="8">
                  <c:v>46120</c:v>
                </c:pt>
                <c:pt idx="9">
                  <c:v>46121</c:v>
                </c:pt>
                <c:pt idx="10">
                  <c:v>46122</c:v>
                </c:pt>
                <c:pt idx="11">
                  <c:v>46123</c:v>
                </c:pt>
                <c:pt idx="12">
                  <c:v>46124</c:v>
                </c:pt>
                <c:pt idx="13">
                  <c:v>46125</c:v>
                </c:pt>
                <c:pt idx="14">
                  <c:v>46126</c:v>
                </c:pt>
                <c:pt idx="15">
                  <c:v>46127</c:v>
                </c:pt>
                <c:pt idx="16">
                  <c:v>46128</c:v>
                </c:pt>
                <c:pt idx="17">
                  <c:v>46129</c:v>
                </c:pt>
                <c:pt idx="18">
                  <c:v>46130</c:v>
                </c:pt>
                <c:pt idx="19">
                  <c:v>46131</c:v>
                </c:pt>
                <c:pt idx="20">
                  <c:v>46132</c:v>
                </c:pt>
                <c:pt idx="21">
                  <c:v>46133</c:v>
                </c:pt>
                <c:pt idx="22">
                  <c:v>46134</c:v>
                </c:pt>
                <c:pt idx="23">
                  <c:v>46135</c:v>
                </c:pt>
                <c:pt idx="24">
                  <c:v>46136</c:v>
                </c:pt>
                <c:pt idx="25">
                  <c:v>46137</c:v>
                </c:pt>
                <c:pt idx="26">
                  <c:v>46138</c:v>
                </c:pt>
                <c:pt idx="27">
                  <c:v>46139</c:v>
                </c:pt>
                <c:pt idx="28">
                  <c:v>46140</c:v>
                </c:pt>
                <c:pt idx="29">
                  <c:v>46141</c:v>
                </c:pt>
                <c:pt idx="30">
                  <c:v>46142</c:v>
                </c:pt>
              </c:numCache>
            </c:numRef>
          </c:cat>
          <c:val>
            <c:numRef>
              <c:f>'MKPI Utility Cost CO 3'!$C$19:$AG$19</c:f>
              <c:numCache>
                <c:formatCode>0</c:formatCode>
                <c:ptCount val="31"/>
                <c:pt idx="0">
                  <c:v>2039.3</c:v>
                </c:pt>
                <c:pt idx="1">
                  <c:v>2039.3</c:v>
                </c:pt>
                <c:pt idx="2">
                  <c:v>2039.3</c:v>
                </c:pt>
                <c:pt idx="3">
                  <c:v>2039.3</c:v>
                </c:pt>
                <c:pt idx="4">
                  <c:v>2039.3</c:v>
                </c:pt>
                <c:pt idx="5">
                  <c:v>2039.3</c:v>
                </c:pt>
                <c:pt idx="6">
                  <c:v>2039.3</c:v>
                </c:pt>
                <c:pt idx="7">
                  <c:v>2039.3</c:v>
                </c:pt>
                <c:pt idx="8">
                  <c:v>2039.3</c:v>
                </c:pt>
                <c:pt idx="9">
                  <c:v>2039.3</c:v>
                </c:pt>
                <c:pt idx="10">
                  <c:v>2039.3</c:v>
                </c:pt>
                <c:pt idx="11">
                  <c:v>2039.3</c:v>
                </c:pt>
                <c:pt idx="12">
                  <c:v>2039.3</c:v>
                </c:pt>
                <c:pt idx="13">
                  <c:v>2039.3</c:v>
                </c:pt>
                <c:pt idx="14">
                  <c:v>2039.3</c:v>
                </c:pt>
                <c:pt idx="15">
                  <c:v>2039.3</c:v>
                </c:pt>
                <c:pt idx="16">
                  <c:v>2039.3</c:v>
                </c:pt>
                <c:pt idx="17">
                  <c:v>2039.3</c:v>
                </c:pt>
                <c:pt idx="18">
                  <c:v>2039.3</c:v>
                </c:pt>
                <c:pt idx="19">
                  <c:v>2039.3</c:v>
                </c:pt>
                <c:pt idx="20">
                  <c:v>2039.3</c:v>
                </c:pt>
                <c:pt idx="21">
                  <c:v>2039.3</c:v>
                </c:pt>
                <c:pt idx="22">
                  <c:v>2039.3</c:v>
                </c:pt>
                <c:pt idx="23">
                  <c:v>2039.3</c:v>
                </c:pt>
                <c:pt idx="24">
                  <c:v>2039.3</c:v>
                </c:pt>
                <c:pt idx="25">
                  <c:v>2039.3</c:v>
                </c:pt>
                <c:pt idx="26">
                  <c:v>2039.3</c:v>
                </c:pt>
                <c:pt idx="27">
                  <c:v>2039.3</c:v>
                </c:pt>
                <c:pt idx="28">
                  <c:v>2039.3</c:v>
                </c:pt>
                <c:pt idx="29">
                  <c:v>2039.3</c:v>
                </c:pt>
                <c:pt idx="30">
                  <c:v>2039.3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AB9-41C7-8677-A33EBF7AA9B1}"/>
            </c:ext>
          </c:extLst>
        </c:ser>
        <c:ser>
          <c:idx val="0"/>
          <c:order val="3"/>
          <c:tx>
            <c:strRef>
              <c:f>'MKPI Utility Cost CO 3'!$B$20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BAB9-41C7-8677-A33EBF7AA9B1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Utility Cost CO 3'!$C$15:$AG$15</c:f>
              <c:numCache>
                <c:formatCode>d\-mmm\-yy</c:formatCode>
                <c:ptCount val="31"/>
                <c:pt idx="0">
                  <c:v>46112</c:v>
                </c:pt>
                <c:pt idx="1">
                  <c:v>46113</c:v>
                </c:pt>
                <c:pt idx="2">
                  <c:v>46114</c:v>
                </c:pt>
                <c:pt idx="3">
                  <c:v>46115</c:v>
                </c:pt>
                <c:pt idx="4">
                  <c:v>46116</c:v>
                </c:pt>
                <c:pt idx="5">
                  <c:v>46117</c:v>
                </c:pt>
                <c:pt idx="6">
                  <c:v>46118</c:v>
                </c:pt>
                <c:pt idx="7">
                  <c:v>46119</c:v>
                </c:pt>
                <c:pt idx="8">
                  <c:v>46120</c:v>
                </c:pt>
                <c:pt idx="9">
                  <c:v>46121</c:v>
                </c:pt>
                <c:pt idx="10">
                  <c:v>46122</c:v>
                </c:pt>
                <c:pt idx="11">
                  <c:v>46123</c:v>
                </c:pt>
                <c:pt idx="12">
                  <c:v>46124</c:v>
                </c:pt>
                <c:pt idx="13">
                  <c:v>46125</c:v>
                </c:pt>
                <c:pt idx="14">
                  <c:v>46126</c:v>
                </c:pt>
                <c:pt idx="15">
                  <c:v>46127</c:v>
                </c:pt>
                <c:pt idx="16">
                  <c:v>46128</c:v>
                </c:pt>
                <c:pt idx="17">
                  <c:v>46129</c:v>
                </c:pt>
                <c:pt idx="18">
                  <c:v>46130</c:v>
                </c:pt>
                <c:pt idx="19">
                  <c:v>46131</c:v>
                </c:pt>
                <c:pt idx="20">
                  <c:v>46132</c:v>
                </c:pt>
                <c:pt idx="21">
                  <c:v>46133</c:v>
                </c:pt>
                <c:pt idx="22">
                  <c:v>46134</c:v>
                </c:pt>
                <c:pt idx="23">
                  <c:v>46135</c:v>
                </c:pt>
                <c:pt idx="24">
                  <c:v>46136</c:v>
                </c:pt>
                <c:pt idx="25">
                  <c:v>46137</c:v>
                </c:pt>
                <c:pt idx="26">
                  <c:v>46138</c:v>
                </c:pt>
                <c:pt idx="27">
                  <c:v>46139</c:v>
                </c:pt>
                <c:pt idx="28">
                  <c:v>46140</c:v>
                </c:pt>
                <c:pt idx="29">
                  <c:v>46141</c:v>
                </c:pt>
                <c:pt idx="30">
                  <c:v>46142</c:v>
                </c:pt>
              </c:numCache>
            </c:numRef>
          </c:cat>
          <c:val>
            <c:numRef>
              <c:f>'MKPI Utility Cost CO 3'!$C$20:$AG$20</c:f>
              <c:numCache>
                <c:formatCode>0</c:formatCode>
                <c:ptCount val="31"/>
                <c:pt idx="0">
                  <c:v>1927.7</c:v>
                </c:pt>
                <c:pt idx="1">
                  <c:v>1927.7</c:v>
                </c:pt>
                <c:pt idx="2">
                  <c:v>1927.7</c:v>
                </c:pt>
                <c:pt idx="3">
                  <c:v>1927.7</c:v>
                </c:pt>
                <c:pt idx="4">
                  <c:v>1927.7</c:v>
                </c:pt>
                <c:pt idx="5">
                  <c:v>1927.7</c:v>
                </c:pt>
                <c:pt idx="6">
                  <c:v>1927.7</c:v>
                </c:pt>
                <c:pt idx="7">
                  <c:v>1927.7</c:v>
                </c:pt>
                <c:pt idx="8">
                  <c:v>1927.7</c:v>
                </c:pt>
                <c:pt idx="9">
                  <c:v>1927.7</c:v>
                </c:pt>
                <c:pt idx="10">
                  <c:v>1927.7</c:v>
                </c:pt>
                <c:pt idx="11">
                  <c:v>1927.7</c:v>
                </c:pt>
                <c:pt idx="12">
                  <c:v>1927.7</c:v>
                </c:pt>
                <c:pt idx="13">
                  <c:v>1927.7</c:v>
                </c:pt>
                <c:pt idx="14">
                  <c:v>1927.7</c:v>
                </c:pt>
                <c:pt idx="15">
                  <c:v>1927.7</c:v>
                </c:pt>
                <c:pt idx="16">
                  <c:v>1927.7</c:v>
                </c:pt>
                <c:pt idx="17">
                  <c:v>1927.7</c:v>
                </c:pt>
                <c:pt idx="18">
                  <c:v>1927.7</c:v>
                </c:pt>
                <c:pt idx="19">
                  <c:v>1927.7</c:v>
                </c:pt>
                <c:pt idx="20">
                  <c:v>1927.7</c:v>
                </c:pt>
                <c:pt idx="21">
                  <c:v>1927.7</c:v>
                </c:pt>
                <c:pt idx="22">
                  <c:v>1927.7</c:v>
                </c:pt>
                <c:pt idx="23">
                  <c:v>1927.7</c:v>
                </c:pt>
                <c:pt idx="24">
                  <c:v>1927.7</c:v>
                </c:pt>
                <c:pt idx="25">
                  <c:v>1927.7</c:v>
                </c:pt>
                <c:pt idx="26">
                  <c:v>1927.7</c:v>
                </c:pt>
                <c:pt idx="27">
                  <c:v>1927.7</c:v>
                </c:pt>
                <c:pt idx="28">
                  <c:v>1927.7</c:v>
                </c:pt>
                <c:pt idx="29">
                  <c:v>1927.7</c:v>
                </c:pt>
                <c:pt idx="30">
                  <c:v>1927.7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AB9-41C7-8677-A33EBF7AA9B1}"/>
            </c:ext>
          </c:extLst>
        </c:ser>
        <c:ser>
          <c:idx val="3"/>
          <c:order val="4"/>
          <c:tx>
            <c:strRef>
              <c:f>'MKPI Utility Cost CO 3'!$B$17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BAB9-41C7-8677-A33EBF7AA9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Utility Cost CO 3'!$C$17:$AG$17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AB9-41C7-8677-A33EBF7AA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7267584"/>
        <c:axId val="277269120"/>
      </c:lineChart>
      <c:dateAx>
        <c:axId val="27726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269120"/>
        <c:crosses val="autoZero"/>
        <c:auto val="0"/>
        <c:lblOffset val="100"/>
        <c:baseTimeUnit val="days"/>
      </c:dateAx>
      <c:valAx>
        <c:axId val="277269120"/>
        <c:scaling>
          <c:orientation val="minMax"/>
          <c:max val="2400"/>
          <c:min val="150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26758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Utility Cost CO 4'!$DP$1</c:f>
          <c:strCache>
            <c:ptCount val="1"/>
            <c:pt idx="0">
              <c:v>Coke Oven 4 Utility Consumption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Utility Cost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Utility Cost CO 4'!$EJ$2:$EY$2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'MKPI Utility Cost CO 4'!$EJ$3:$EY$3</c:f>
              <c:numCache>
                <c:formatCode>0</c:formatCode>
                <c:ptCount val="12"/>
                <c:pt idx="0">
                  <c:v>2281</c:v>
                </c:pt>
                <c:pt idx="1">
                  <c:v>2281</c:v>
                </c:pt>
                <c:pt idx="2">
                  <c:v>2233</c:v>
                </c:pt>
                <c:pt idx="3">
                  <c:v>2233</c:v>
                </c:pt>
                <c:pt idx="4">
                  <c:v>2233</c:v>
                </c:pt>
                <c:pt idx="5">
                  <c:v>2233</c:v>
                </c:pt>
                <c:pt idx="6">
                  <c:v>2233</c:v>
                </c:pt>
                <c:pt idx="7">
                  <c:v>2233</c:v>
                </c:pt>
                <c:pt idx="8">
                  <c:v>2233</c:v>
                </c:pt>
                <c:pt idx="9">
                  <c:v>2233</c:v>
                </c:pt>
                <c:pt idx="10">
                  <c:v>2233</c:v>
                </c:pt>
                <c:pt idx="11">
                  <c:v>2233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C9-43A1-A6C0-4F3875E34294}"/>
            </c:ext>
          </c:extLst>
        </c:ser>
        <c:ser>
          <c:idx val="1"/>
          <c:order val="1"/>
          <c:tx>
            <c:strRef>
              <c:f>'MKPI Utility Cost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Utility Cost CO 4'!$EJ$2:$EY$2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'MKPI Utility Cost CO 4'!$EJ$4:$EY$4</c:f>
              <c:numCache>
                <c:formatCode>0</c:formatCode>
                <c:ptCount val="12"/>
                <c:pt idx="0">
                  <c:v>2230</c:v>
                </c:pt>
                <c:pt idx="1">
                  <c:v>2232</c:v>
                </c:pt>
                <c:pt idx="2">
                  <c:v>2256</c:v>
                </c:pt>
                <c:pt idx="3">
                  <c:v>2189</c:v>
                </c:pt>
                <c:pt idx="4">
                  <c:v>2293</c:v>
                </c:pt>
                <c:pt idx="5">
                  <c:v>2292.6999999999998</c:v>
                </c:pt>
                <c:pt idx="6">
                  <c:v>2060</c:v>
                </c:pt>
                <c:pt idx="7">
                  <c:v>2062</c:v>
                </c:pt>
                <c:pt idx="8">
                  <c:v>2083</c:v>
                </c:pt>
                <c:pt idx="9">
                  <c:v>1971</c:v>
                </c:pt>
                <c:pt idx="10">
                  <c:v>1954.6</c:v>
                </c:pt>
                <c:pt idx="11">
                  <c:v>1945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C9-43A1-A6C0-4F3875E34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784640"/>
        <c:axId val="274786560"/>
      </c:barChart>
      <c:dateAx>
        <c:axId val="274784640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786560"/>
        <c:crosses val="autoZero"/>
        <c:auto val="1"/>
        <c:lblOffset val="100"/>
        <c:baseTimeUnit val="months"/>
      </c:dateAx>
      <c:valAx>
        <c:axId val="27478656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78464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Utility Cost CO 4'!$B$16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A6DE-466D-839C-9ACCFFADF09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Utility Cost CO 4'!$C$15:$AG$15</c:f>
              <c:numCache>
                <c:formatCode>d\-mmm\-yy</c:formatCode>
                <c:ptCount val="31"/>
                <c:pt idx="0">
                  <c:v>46112</c:v>
                </c:pt>
                <c:pt idx="1">
                  <c:v>46113</c:v>
                </c:pt>
                <c:pt idx="2">
                  <c:v>46114</c:v>
                </c:pt>
                <c:pt idx="3">
                  <c:v>46115</c:v>
                </c:pt>
                <c:pt idx="4">
                  <c:v>46116</c:v>
                </c:pt>
                <c:pt idx="5">
                  <c:v>46117</c:v>
                </c:pt>
                <c:pt idx="6">
                  <c:v>46118</c:v>
                </c:pt>
                <c:pt idx="7">
                  <c:v>46119</c:v>
                </c:pt>
                <c:pt idx="8">
                  <c:v>46120</c:v>
                </c:pt>
                <c:pt idx="9">
                  <c:v>46121</c:v>
                </c:pt>
                <c:pt idx="10">
                  <c:v>46122</c:v>
                </c:pt>
                <c:pt idx="11">
                  <c:v>46123</c:v>
                </c:pt>
                <c:pt idx="12">
                  <c:v>46124</c:v>
                </c:pt>
                <c:pt idx="13">
                  <c:v>46125</c:v>
                </c:pt>
                <c:pt idx="14">
                  <c:v>46126</c:v>
                </c:pt>
                <c:pt idx="15">
                  <c:v>46127</c:v>
                </c:pt>
                <c:pt idx="16">
                  <c:v>46128</c:v>
                </c:pt>
                <c:pt idx="17">
                  <c:v>46129</c:v>
                </c:pt>
                <c:pt idx="18">
                  <c:v>46130</c:v>
                </c:pt>
                <c:pt idx="19">
                  <c:v>46131</c:v>
                </c:pt>
                <c:pt idx="20">
                  <c:v>46132</c:v>
                </c:pt>
                <c:pt idx="21">
                  <c:v>46133</c:v>
                </c:pt>
                <c:pt idx="22">
                  <c:v>46134</c:v>
                </c:pt>
                <c:pt idx="23">
                  <c:v>46135</c:v>
                </c:pt>
                <c:pt idx="24">
                  <c:v>46136</c:v>
                </c:pt>
                <c:pt idx="25">
                  <c:v>46137</c:v>
                </c:pt>
                <c:pt idx="26">
                  <c:v>46138</c:v>
                </c:pt>
                <c:pt idx="27">
                  <c:v>46139</c:v>
                </c:pt>
                <c:pt idx="28">
                  <c:v>46140</c:v>
                </c:pt>
                <c:pt idx="29">
                  <c:v>46141</c:v>
                </c:pt>
                <c:pt idx="30">
                  <c:v>46142</c:v>
                </c:pt>
              </c:numCache>
            </c:numRef>
          </c:cat>
          <c:val>
            <c:numRef>
              <c:f>'MKPI Utility Cost CO 4'!$C$16:$AG$16</c:f>
              <c:numCache>
                <c:formatCode>0</c:formatCode>
                <c:ptCount val="31"/>
                <c:pt idx="0">
                  <c:v>1952.7499671052562</c:v>
                </c:pt>
                <c:pt idx="1">
                  <c:v>1970.0264447447362</c:v>
                </c:pt>
                <c:pt idx="2">
                  <c:v>1961.3716320589872</c:v>
                </c:pt>
                <c:pt idx="3">
                  <c:v>1954.9329481130421</c:v>
                </c:pt>
                <c:pt idx="4">
                  <c:v>1904.4870129872145</c:v>
                </c:pt>
                <c:pt idx="5">
                  <c:v>1946.8887617213641</c:v>
                </c:pt>
                <c:pt idx="6">
                  <c:v>1902.5574087023381</c:v>
                </c:pt>
                <c:pt idx="7">
                  <c:v>1917.6736612051063</c:v>
                </c:pt>
                <c:pt idx="8">
                  <c:v>1874.430081239864</c:v>
                </c:pt>
                <c:pt idx="9">
                  <c:v>1884.4531429891699</c:v>
                </c:pt>
                <c:pt idx="10">
                  <c:v>2002.1449608406374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DE-466D-839C-9ACCFFADF094}"/>
            </c:ext>
          </c:extLst>
        </c:ser>
        <c:ser>
          <c:idx val="2"/>
          <c:order val="1"/>
          <c:tx>
            <c:strRef>
              <c:f>'MKPI Utility Cost CO 4'!$B$18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A6DE-466D-839C-9ACCFFADF09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Utility Cost CO 4'!$C$15:$AG$15</c:f>
              <c:numCache>
                <c:formatCode>d\-mmm\-yy</c:formatCode>
                <c:ptCount val="31"/>
                <c:pt idx="0">
                  <c:v>46112</c:v>
                </c:pt>
                <c:pt idx="1">
                  <c:v>46113</c:v>
                </c:pt>
                <c:pt idx="2">
                  <c:v>46114</c:v>
                </c:pt>
                <c:pt idx="3">
                  <c:v>46115</c:v>
                </c:pt>
                <c:pt idx="4">
                  <c:v>46116</c:v>
                </c:pt>
                <c:pt idx="5">
                  <c:v>46117</c:v>
                </c:pt>
                <c:pt idx="6">
                  <c:v>46118</c:v>
                </c:pt>
                <c:pt idx="7">
                  <c:v>46119</c:v>
                </c:pt>
                <c:pt idx="8">
                  <c:v>46120</c:v>
                </c:pt>
                <c:pt idx="9">
                  <c:v>46121</c:v>
                </c:pt>
                <c:pt idx="10">
                  <c:v>46122</c:v>
                </c:pt>
                <c:pt idx="11">
                  <c:v>46123</c:v>
                </c:pt>
                <c:pt idx="12">
                  <c:v>46124</c:v>
                </c:pt>
                <c:pt idx="13">
                  <c:v>46125</c:v>
                </c:pt>
                <c:pt idx="14">
                  <c:v>46126</c:v>
                </c:pt>
                <c:pt idx="15">
                  <c:v>46127</c:v>
                </c:pt>
                <c:pt idx="16">
                  <c:v>46128</c:v>
                </c:pt>
                <c:pt idx="17">
                  <c:v>46129</c:v>
                </c:pt>
                <c:pt idx="18">
                  <c:v>46130</c:v>
                </c:pt>
                <c:pt idx="19">
                  <c:v>46131</c:v>
                </c:pt>
                <c:pt idx="20">
                  <c:v>46132</c:v>
                </c:pt>
                <c:pt idx="21">
                  <c:v>46133</c:v>
                </c:pt>
                <c:pt idx="22">
                  <c:v>46134</c:v>
                </c:pt>
                <c:pt idx="23">
                  <c:v>46135</c:v>
                </c:pt>
                <c:pt idx="24">
                  <c:v>46136</c:v>
                </c:pt>
                <c:pt idx="25">
                  <c:v>46137</c:v>
                </c:pt>
                <c:pt idx="26">
                  <c:v>46138</c:v>
                </c:pt>
                <c:pt idx="27">
                  <c:v>46139</c:v>
                </c:pt>
                <c:pt idx="28">
                  <c:v>46140</c:v>
                </c:pt>
                <c:pt idx="29">
                  <c:v>46141</c:v>
                </c:pt>
                <c:pt idx="30">
                  <c:v>46142</c:v>
                </c:pt>
              </c:numCache>
            </c:numRef>
          </c:cat>
          <c:val>
            <c:numRef>
              <c:f>'MKPI Utility Cost CO 4'!$C$18:$AG$18</c:f>
              <c:numCache>
                <c:formatCode>0</c:formatCode>
                <c:ptCount val="31"/>
                <c:pt idx="0">
                  <c:v>2129.1</c:v>
                </c:pt>
                <c:pt idx="1">
                  <c:v>2129.1</c:v>
                </c:pt>
                <c:pt idx="2">
                  <c:v>2129.1</c:v>
                </c:pt>
                <c:pt idx="3">
                  <c:v>2129.1</c:v>
                </c:pt>
                <c:pt idx="4">
                  <c:v>2129.1</c:v>
                </c:pt>
                <c:pt idx="5">
                  <c:v>2129.1</c:v>
                </c:pt>
                <c:pt idx="6">
                  <c:v>2129.1</c:v>
                </c:pt>
                <c:pt idx="7">
                  <c:v>2129.1</c:v>
                </c:pt>
                <c:pt idx="8">
                  <c:v>2129.1</c:v>
                </c:pt>
                <c:pt idx="9">
                  <c:v>2129.1</c:v>
                </c:pt>
                <c:pt idx="10">
                  <c:v>2129.1</c:v>
                </c:pt>
                <c:pt idx="11">
                  <c:v>2129.1</c:v>
                </c:pt>
                <c:pt idx="12">
                  <c:v>2129.1</c:v>
                </c:pt>
                <c:pt idx="13">
                  <c:v>2129.1</c:v>
                </c:pt>
                <c:pt idx="14">
                  <c:v>2129.1</c:v>
                </c:pt>
                <c:pt idx="15">
                  <c:v>2129.1</c:v>
                </c:pt>
                <c:pt idx="16">
                  <c:v>2129.1</c:v>
                </c:pt>
                <c:pt idx="17">
                  <c:v>2129.1</c:v>
                </c:pt>
                <c:pt idx="18">
                  <c:v>2129.1</c:v>
                </c:pt>
                <c:pt idx="19">
                  <c:v>2129.1</c:v>
                </c:pt>
                <c:pt idx="20">
                  <c:v>2129.1</c:v>
                </c:pt>
                <c:pt idx="21">
                  <c:v>2129.1</c:v>
                </c:pt>
                <c:pt idx="22">
                  <c:v>2129.1</c:v>
                </c:pt>
                <c:pt idx="23">
                  <c:v>2129.1</c:v>
                </c:pt>
                <c:pt idx="24">
                  <c:v>2129.1</c:v>
                </c:pt>
                <c:pt idx="25">
                  <c:v>2129.1</c:v>
                </c:pt>
                <c:pt idx="26">
                  <c:v>2129.1</c:v>
                </c:pt>
                <c:pt idx="27">
                  <c:v>2129.1</c:v>
                </c:pt>
                <c:pt idx="28">
                  <c:v>2129.1</c:v>
                </c:pt>
                <c:pt idx="29">
                  <c:v>2129.1</c:v>
                </c:pt>
                <c:pt idx="30">
                  <c:v>2129.1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DE-466D-839C-9ACCFFADF094}"/>
            </c:ext>
          </c:extLst>
        </c:ser>
        <c:ser>
          <c:idx val="4"/>
          <c:order val="2"/>
          <c:tx>
            <c:strRef>
              <c:f>'MKPI Utility Cost CO 4'!$B$19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A6DE-466D-839C-9ACCFFADF09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Utility Cost CO 4'!$C$15:$AG$15</c:f>
              <c:numCache>
                <c:formatCode>d\-mmm\-yy</c:formatCode>
                <c:ptCount val="31"/>
                <c:pt idx="0">
                  <c:v>46112</c:v>
                </c:pt>
                <c:pt idx="1">
                  <c:v>46113</c:v>
                </c:pt>
                <c:pt idx="2">
                  <c:v>46114</c:v>
                </c:pt>
                <c:pt idx="3">
                  <c:v>46115</c:v>
                </c:pt>
                <c:pt idx="4">
                  <c:v>46116</c:v>
                </c:pt>
                <c:pt idx="5">
                  <c:v>46117</c:v>
                </c:pt>
                <c:pt idx="6">
                  <c:v>46118</c:v>
                </c:pt>
                <c:pt idx="7">
                  <c:v>46119</c:v>
                </c:pt>
                <c:pt idx="8">
                  <c:v>46120</c:v>
                </c:pt>
                <c:pt idx="9">
                  <c:v>46121</c:v>
                </c:pt>
                <c:pt idx="10">
                  <c:v>46122</c:v>
                </c:pt>
                <c:pt idx="11">
                  <c:v>46123</c:v>
                </c:pt>
                <c:pt idx="12">
                  <c:v>46124</c:v>
                </c:pt>
                <c:pt idx="13">
                  <c:v>46125</c:v>
                </c:pt>
                <c:pt idx="14">
                  <c:v>46126</c:v>
                </c:pt>
                <c:pt idx="15">
                  <c:v>46127</c:v>
                </c:pt>
                <c:pt idx="16">
                  <c:v>46128</c:v>
                </c:pt>
                <c:pt idx="17">
                  <c:v>46129</c:v>
                </c:pt>
                <c:pt idx="18">
                  <c:v>46130</c:v>
                </c:pt>
                <c:pt idx="19">
                  <c:v>46131</c:v>
                </c:pt>
                <c:pt idx="20">
                  <c:v>46132</c:v>
                </c:pt>
                <c:pt idx="21">
                  <c:v>46133</c:v>
                </c:pt>
                <c:pt idx="22">
                  <c:v>46134</c:v>
                </c:pt>
                <c:pt idx="23">
                  <c:v>46135</c:v>
                </c:pt>
                <c:pt idx="24">
                  <c:v>46136</c:v>
                </c:pt>
                <c:pt idx="25">
                  <c:v>46137</c:v>
                </c:pt>
                <c:pt idx="26">
                  <c:v>46138</c:v>
                </c:pt>
                <c:pt idx="27">
                  <c:v>46139</c:v>
                </c:pt>
                <c:pt idx="28">
                  <c:v>46140</c:v>
                </c:pt>
                <c:pt idx="29">
                  <c:v>46141</c:v>
                </c:pt>
                <c:pt idx="30">
                  <c:v>46142</c:v>
                </c:pt>
              </c:numCache>
            </c:numRef>
          </c:cat>
          <c:val>
            <c:numRef>
              <c:f>'MKPI Utility Cost CO 4'!$C$19:$AG$19</c:f>
              <c:numCache>
                <c:formatCode>0</c:formatCode>
                <c:ptCount val="31"/>
                <c:pt idx="0">
                  <c:v>1945</c:v>
                </c:pt>
                <c:pt idx="1">
                  <c:v>1945</c:v>
                </c:pt>
                <c:pt idx="2">
                  <c:v>1945</c:v>
                </c:pt>
                <c:pt idx="3">
                  <c:v>1945</c:v>
                </c:pt>
                <c:pt idx="4">
                  <c:v>1945</c:v>
                </c:pt>
                <c:pt idx="5">
                  <c:v>1945</c:v>
                </c:pt>
                <c:pt idx="6">
                  <c:v>1945</c:v>
                </c:pt>
                <c:pt idx="7">
                  <c:v>1945</c:v>
                </c:pt>
                <c:pt idx="8">
                  <c:v>1945</c:v>
                </c:pt>
                <c:pt idx="9">
                  <c:v>1945</c:v>
                </c:pt>
                <c:pt idx="10">
                  <c:v>1945</c:v>
                </c:pt>
                <c:pt idx="11">
                  <c:v>1945</c:v>
                </c:pt>
                <c:pt idx="12">
                  <c:v>1945</c:v>
                </c:pt>
                <c:pt idx="13">
                  <c:v>1945</c:v>
                </c:pt>
                <c:pt idx="14">
                  <c:v>1945</c:v>
                </c:pt>
                <c:pt idx="15">
                  <c:v>1945</c:v>
                </c:pt>
                <c:pt idx="16">
                  <c:v>1945</c:v>
                </c:pt>
                <c:pt idx="17">
                  <c:v>1945</c:v>
                </c:pt>
                <c:pt idx="18">
                  <c:v>1945</c:v>
                </c:pt>
                <c:pt idx="19">
                  <c:v>1945</c:v>
                </c:pt>
                <c:pt idx="20">
                  <c:v>1945</c:v>
                </c:pt>
                <c:pt idx="21">
                  <c:v>1945</c:v>
                </c:pt>
                <c:pt idx="22">
                  <c:v>1945</c:v>
                </c:pt>
                <c:pt idx="23">
                  <c:v>1945</c:v>
                </c:pt>
                <c:pt idx="24">
                  <c:v>1945</c:v>
                </c:pt>
                <c:pt idx="25">
                  <c:v>1945</c:v>
                </c:pt>
                <c:pt idx="26">
                  <c:v>1945</c:v>
                </c:pt>
                <c:pt idx="27">
                  <c:v>1945</c:v>
                </c:pt>
                <c:pt idx="28">
                  <c:v>1945</c:v>
                </c:pt>
                <c:pt idx="29">
                  <c:v>1945</c:v>
                </c:pt>
                <c:pt idx="30">
                  <c:v>1945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DE-466D-839C-9ACCFFADF094}"/>
            </c:ext>
          </c:extLst>
        </c:ser>
        <c:ser>
          <c:idx val="0"/>
          <c:order val="3"/>
          <c:tx>
            <c:strRef>
              <c:f>'MKPI Utility Cost CO 4'!$B$20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A6DE-466D-839C-9ACCFFADF09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Utility Cost CO 4'!$C$15:$AG$15</c:f>
              <c:numCache>
                <c:formatCode>d\-mmm\-yy</c:formatCode>
                <c:ptCount val="31"/>
                <c:pt idx="0">
                  <c:v>46112</c:v>
                </c:pt>
                <c:pt idx="1">
                  <c:v>46113</c:v>
                </c:pt>
                <c:pt idx="2">
                  <c:v>46114</c:v>
                </c:pt>
                <c:pt idx="3">
                  <c:v>46115</c:v>
                </c:pt>
                <c:pt idx="4">
                  <c:v>46116</c:v>
                </c:pt>
                <c:pt idx="5">
                  <c:v>46117</c:v>
                </c:pt>
                <c:pt idx="6">
                  <c:v>46118</c:v>
                </c:pt>
                <c:pt idx="7">
                  <c:v>46119</c:v>
                </c:pt>
                <c:pt idx="8">
                  <c:v>46120</c:v>
                </c:pt>
                <c:pt idx="9">
                  <c:v>46121</c:v>
                </c:pt>
                <c:pt idx="10">
                  <c:v>46122</c:v>
                </c:pt>
                <c:pt idx="11">
                  <c:v>46123</c:v>
                </c:pt>
                <c:pt idx="12">
                  <c:v>46124</c:v>
                </c:pt>
                <c:pt idx="13">
                  <c:v>46125</c:v>
                </c:pt>
                <c:pt idx="14">
                  <c:v>46126</c:v>
                </c:pt>
                <c:pt idx="15">
                  <c:v>46127</c:v>
                </c:pt>
                <c:pt idx="16">
                  <c:v>46128</c:v>
                </c:pt>
                <c:pt idx="17">
                  <c:v>46129</c:v>
                </c:pt>
                <c:pt idx="18">
                  <c:v>46130</c:v>
                </c:pt>
                <c:pt idx="19">
                  <c:v>46131</c:v>
                </c:pt>
                <c:pt idx="20">
                  <c:v>46132</c:v>
                </c:pt>
                <c:pt idx="21">
                  <c:v>46133</c:v>
                </c:pt>
                <c:pt idx="22">
                  <c:v>46134</c:v>
                </c:pt>
                <c:pt idx="23">
                  <c:v>46135</c:v>
                </c:pt>
                <c:pt idx="24">
                  <c:v>46136</c:v>
                </c:pt>
                <c:pt idx="25">
                  <c:v>46137</c:v>
                </c:pt>
                <c:pt idx="26">
                  <c:v>46138</c:v>
                </c:pt>
                <c:pt idx="27">
                  <c:v>46139</c:v>
                </c:pt>
                <c:pt idx="28">
                  <c:v>46140</c:v>
                </c:pt>
                <c:pt idx="29">
                  <c:v>46141</c:v>
                </c:pt>
                <c:pt idx="30">
                  <c:v>46142</c:v>
                </c:pt>
              </c:numCache>
            </c:numRef>
          </c:cat>
          <c:val>
            <c:numRef>
              <c:f>'MKPI Utility Cost CO 4'!$C$20:$AG$20</c:f>
              <c:numCache>
                <c:formatCode>0</c:formatCode>
                <c:ptCount val="31"/>
                <c:pt idx="0">
                  <c:v>1761</c:v>
                </c:pt>
                <c:pt idx="1">
                  <c:v>1761</c:v>
                </c:pt>
                <c:pt idx="2">
                  <c:v>1761</c:v>
                </c:pt>
                <c:pt idx="3">
                  <c:v>1761</c:v>
                </c:pt>
                <c:pt idx="4">
                  <c:v>1761</c:v>
                </c:pt>
                <c:pt idx="5">
                  <c:v>1761</c:v>
                </c:pt>
                <c:pt idx="6">
                  <c:v>1761</c:v>
                </c:pt>
                <c:pt idx="7">
                  <c:v>1761</c:v>
                </c:pt>
                <c:pt idx="8">
                  <c:v>1761</c:v>
                </c:pt>
                <c:pt idx="9">
                  <c:v>1761</c:v>
                </c:pt>
                <c:pt idx="10">
                  <c:v>1761</c:v>
                </c:pt>
                <c:pt idx="11">
                  <c:v>1761</c:v>
                </c:pt>
                <c:pt idx="12">
                  <c:v>1761</c:v>
                </c:pt>
                <c:pt idx="13">
                  <c:v>1761</c:v>
                </c:pt>
                <c:pt idx="14">
                  <c:v>1761</c:v>
                </c:pt>
                <c:pt idx="15">
                  <c:v>1761</c:v>
                </c:pt>
                <c:pt idx="16">
                  <c:v>1761</c:v>
                </c:pt>
                <c:pt idx="17">
                  <c:v>1761</c:v>
                </c:pt>
                <c:pt idx="18">
                  <c:v>1761</c:v>
                </c:pt>
                <c:pt idx="19">
                  <c:v>1761</c:v>
                </c:pt>
                <c:pt idx="20">
                  <c:v>1761</c:v>
                </c:pt>
                <c:pt idx="21">
                  <c:v>1761</c:v>
                </c:pt>
                <c:pt idx="22">
                  <c:v>1761</c:v>
                </c:pt>
                <c:pt idx="23">
                  <c:v>1761</c:v>
                </c:pt>
                <c:pt idx="24">
                  <c:v>1761</c:v>
                </c:pt>
                <c:pt idx="25">
                  <c:v>1761</c:v>
                </c:pt>
                <c:pt idx="26">
                  <c:v>1761</c:v>
                </c:pt>
                <c:pt idx="27">
                  <c:v>1761</c:v>
                </c:pt>
                <c:pt idx="28">
                  <c:v>1761</c:v>
                </c:pt>
                <c:pt idx="29">
                  <c:v>1761</c:v>
                </c:pt>
                <c:pt idx="30">
                  <c:v>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6DE-466D-839C-9ACCFFADF094}"/>
            </c:ext>
          </c:extLst>
        </c:ser>
        <c:ser>
          <c:idx val="3"/>
          <c:order val="4"/>
          <c:tx>
            <c:strRef>
              <c:f>'MKPI Utility Cost CO 4'!$B$17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A6DE-466D-839C-9ACCFFADF09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Utility Cost CO 4'!$C$17:$AG$17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6DE-466D-839C-9ACCFFADF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437632"/>
        <c:axId val="276459904"/>
      </c:lineChart>
      <c:dateAx>
        <c:axId val="27643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459904"/>
        <c:crosses val="autoZero"/>
        <c:auto val="0"/>
        <c:lblOffset val="100"/>
        <c:baseTimeUnit val="days"/>
      </c:dateAx>
      <c:valAx>
        <c:axId val="276459904"/>
        <c:scaling>
          <c:orientation val="minMax"/>
          <c:max val="2500"/>
          <c:min val="150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437632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LTI Fr'!$DT$1</c:f>
          <c:strCache>
            <c:ptCount val="1"/>
            <c:pt idx="0">
              <c:v>Injury free work place through monitoring of LTIFR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LTI Fr'!$EC$2:$EN$2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LTI Fr'!$EC$3:$EN$3</c:f>
              <c:numCache>
                <c:formatCode>0.00</c:formatCode>
                <c:ptCount val="12"/>
                <c:pt idx="0">
                  <c:v>0.22</c:v>
                </c:pt>
                <c:pt idx="1">
                  <c:v>0.22</c:v>
                </c:pt>
                <c:pt idx="2">
                  <c:v>0.22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54-4D17-9E32-DD8C7CD8C14B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LTI Fr'!$EC$2:$EN$2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LTI Fr'!$EC$4:$EN$4</c:f>
              <c:numCache>
                <c:formatCode>0.00</c:formatCode>
                <c:ptCount val="12"/>
                <c:pt idx="0">
                  <c:v>0.09</c:v>
                </c:pt>
                <c:pt idx="1">
                  <c:v>0.09</c:v>
                </c:pt>
                <c:pt idx="2">
                  <c:v>0.09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54-4D17-9E32-DD8C7CD8C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617664"/>
        <c:axId val="277632128"/>
      </c:barChart>
      <c:dateAx>
        <c:axId val="277617664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7632128"/>
        <c:crosses val="autoZero"/>
        <c:auto val="1"/>
        <c:lblOffset val="100"/>
        <c:baseTimeUnit val="months"/>
      </c:dateAx>
      <c:valAx>
        <c:axId val="27763212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761766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LTI Fr'!$AM$3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1"/>
              <c:tx>
                <c:rich>
                  <a:bodyPr/>
                  <a:lstStyle/>
                  <a:p>
                    <a:fld id="{FF477E30-F5AD-43A4-A0D1-7C491CC9EA2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234CA901-EBAA-48B1-BA2A-1759CBFE02D1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BFC2-4208-9D0C-51066C89AC1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LTI Fr'!$EF$2:$EQ$2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'MKPI LTI Fr'!$EF$3:$EQ$3</c:f>
              <c:numCache>
                <c:formatCode>0.00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C2-4208-9D0C-51066C89AC16}"/>
            </c:ext>
          </c:extLst>
        </c:ser>
        <c:ser>
          <c:idx val="2"/>
          <c:order val="1"/>
          <c:tx>
            <c:strRef>
              <c:f>'MKPI LTI Fr'!$AM$4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cat>
            <c:numRef>
              <c:f>'MKPI LTI Fr'!$EF$2:$EQ$2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'MKPI LTI Fr'!$EF$4:$EQ$4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C2-4208-9D0C-51066C89A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7754240"/>
        <c:axId val="277756160"/>
      </c:lineChart>
      <c:dateAx>
        <c:axId val="277754240"/>
        <c:scaling>
          <c:orientation val="minMax"/>
          <c:max val="45747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756160"/>
        <c:crosses val="autoZero"/>
        <c:auto val="0"/>
        <c:lblOffset val="100"/>
        <c:baseTimeUnit val="months"/>
        <c:majorUnit val="12"/>
        <c:majorTimeUnit val="months"/>
      </c:dateAx>
      <c:valAx>
        <c:axId val="277756160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754240"/>
        <c:crossesAt val="45383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Water Cons CO 3'!$G$7:$N$7</c:f>
          <c:strCache>
            <c:ptCount val="8"/>
            <c:pt idx="0">
              <c:v>Water Consumption CO#3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Water Cons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Water Cons CO 3'!$EJ$2:$EY$2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Water Cons CO 3'!$EJ$3:$EY$3</c:f>
              <c:numCache>
                <c:formatCode>0</c:formatCode>
                <c:ptCount val="12"/>
                <c:pt idx="0">
                  <c:v>2780</c:v>
                </c:pt>
                <c:pt idx="1">
                  <c:v>2780</c:v>
                </c:pt>
                <c:pt idx="2">
                  <c:v>2780</c:v>
                </c:pt>
                <c:pt idx="3">
                  <c:v>2780</c:v>
                </c:pt>
                <c:pt idx="4">
                  <c:v>2780</c:v>
                </c:pt>
                <c:pt idx="5">
                  <c:v>2780</c:v>
                </c:pt>
                <c:pt idx="6">
                  <c:v>2780</c:v>
                </c:pt>
                <c:pt idx="7">
                  <c:v>2780</c:v>
                </c:pt>
                <c:pt idx="8">
                  <c:v>2780</c:v>
                </c:pt>
                <c:pt idx="9">
                  <c:v>2780</c:v>
                </c:pt>
                <c:pt idx="10">
                  <c:v>2780</c:v>
                </c:pt>
                <c:pt idx="11">
                  <c:v>2780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D4-41E9-8A87-299E6B6E2FA9}"/>
            </c:ext>
          </c:extLst>
        </c:ser>
        <c:ser>
          <c:idx val="1"/>
          <c:order val="1"/>
          <c:tx>
            <c:strRef>
              <c:f>'CKPI Water Cons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Water Cons CO 3'!$EJ$2:$EY$2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Water Cons CO 3'!$EJ$4:$EY$4</c:f>
              <c:numCache>
                <c:formatCode>0</c:formatCode>
                <c:ptCount val="12"/>
                <c:pt idx="0">
                  <c:v>2879</c:v>
                </c:pt>
                <c:pt idx="1">
                  <c:v>3911</c:v>
                </c:pt>
                <c:pt idx="2">
                  <c:v>3926</c:v>
                </c:pt>
                <c:pt idx="3">
                  <c:v>2941</c:v>
                </c:pt>
                <c:pt idx="4">
                  <c:v>2962</c:v>
                </c:pt>
                <c:pt idx="5">
                  <c:v>2873</c:v>
                </c:pt>
                <c:pt idx="6">
                  <c:v>3318</c:v>
                </c:pt>
                <c:pt idx="7">
                  <c:v>3369</c:v>
                </c:pt>
                <c:pt idx="8">
                  <c:v>3195</c:v>
                </c:pt>
                <c:pt idx="9">
                  <c:v>3152</c:v>
                </c:pt>
                <c:pt idx="10">
                  <c:v>3055</c:v>
                </c:pt>
                <c:pt idx="11">
                  <c:v>3047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D4-41E9-8A87-299E6B6E2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072384"/>
        <c:axId val="175073920"/>
      </c:barChart>
      <c:dateAx>
        <c:axId val="17507238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5073920"/>
        <c:crosses val="autoZero"/>
        <c:auto val="1"/>
        <c:lblOffset val="100"/>
        <c:baseTimeUnit val="months"/>
      </c:dateAx>
      <c:valAx>
        <c:axId val="17507392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507238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Water Cons CO 3'!$B$14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BFBD-4F63-B1DB-E3FEBABAFB2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Water Cons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Water Cons CO 3'!$C$14:$AG$14</c:f>
              <c:numCache>
                <c:formatCode>0</c:formatCode>
                <c:ptCount val="31"/>
                <c:pt idx="0">
                  <c:v>3010</c:v>
                </c:pt>
                <c:pt idx="1">
                  <c:v>3249</c:v>
                </c:pt>
                <c:pt idx="2">
                  <c:v>3029</c:v>
                </c:pt>
                <c:pt idx="3">
                  <c:v>3053</c:v>
                </c:pt>
                <c:pt idx="4">
                  <c:v>3023</c:v>
                </c:pt>
                <c:pt idx="5">
                  <c:v>3194</c:v>
                </c:pt>
                <c:pt idx="6">
                  <c:v>3099</c:v>
                </c:pt>
                <c:pt idx="7">
                  <c:v>3156</c:v>
                </c:pt>
                <c:pt idx="8">
                  <c:v>3118</c:v>
                </c:pt>
                <c:pt idx="9">
                  <c:v>3063</c:v>
                </c:pt>
                <c:pt idx="10">
                  <c:v>3140</c:v>
                </c:pt>
                <c:pt idx="11" formatCode="0.0000">
                  <c:v>3301</c:v>
                </c:pt>
                <c:pt idx="12" formatCode="0.0000">
                  <c:v>3241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BD-4F63-B1DB-E3FEBABAFB24}"/>
            </c:ext>
          </c:extLst>
        </c:ser>
        <c:ser>
          <c:idx val="2"/>
          <c:order val="1"/>
          <c:tx>
            <c:strRef>
              <c:f>'CKPI Water Cons CO 3'!$B$15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BFBD-4F63-B1DB-E3FEBABAFB2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Water Cons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Water Cons CO 3'!$C$15:$AG$15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BD-4F63-B1DB-E3FEBABAFB24}"/>
            </c:ext>
          </c:extLst>
        </c:ser>
        <c:ser>
          <c:idx val="4"/>
          <c:order val="2"/>
          <c:tx>
            <c:strRef>
              <c:f>'CKPI Water Cons CO 3'!$B$16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BFBD-4F63-B1DB-E3FEBABAFB2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Water Cons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Water Cons CO 3'!$C$16:$AG$16</c:f>
              <c:numCache>
                <c:formatCode>0</c:formatCode>
                <c:ptCount val="31"/>
                <c:pt idx="0">
                  <c:v>3203.1</c:v>
                </c:pt>
                <c:pt idx="1">
                  <c:v>3203.1</c:v>
                </c:pt>
                <c:pt idx="2">
                  <c:v>3203.1</c:v>
                </c:pt>
                <c:pt idx="3">
                  <c:v>3203.1</c:v>
                </c:pt>
                <c:pt idx="4">
                  <c:v>3203.1</c:v>
                </c:pt>
                <c:pt idx="5">
                  <c:v>3203.1</c:v>
                </c:pt>
                <c:pt idx="6">
                  <c:v>3203.1</c:v>
                </c:pt>
                <c:pt idx="7">
                  <c:v>3203.1</c:v>
                </c:pt>
                <c:pt idx="8">
                  <c:v>3203.1</c:v>
                </c:pt>
                <c:pt idx="9">
                  <c:v>3203.1</c:v>
                </c:pt>
                <c:pt idx="10">
                  <c:v>3203.1</c:v>
                </c:pt>
                <c:pt idx="11">
                  <c:v>3203.1</c:v>
                </c:pt>
                <c:pt idx="12">
                  <c:v>3203.1</c:v>
                </c:pt>
                <c:pt idx="13">
                  <c:v>3203.1</c:v>
                </c:pt>
                <c:pt idx="14">
                  <c:v>3203.1</c:v>
                </c:pt>
                <c:pt idx="15">
                  <c:v>3203.1</c:v>
                </c:pt>
                <c:pt idx="16">
                  <c:v>3203.1</c:v>
                </c:pt>
                <c:pt idx="17">
                  <c:v>3203.1</c:v>
                </c:pt>
                <c:pt idx="18">
                  <c:v>3203.1</c:v>
                </c:pt>
                <c:pt idx="19">
                  <c:v>3203.1</c:v>
                </c:pt>
                <c:pt idx="20">
                  <c:v>3203.1</c:v>
                </c:pt>
                <c:pt idx="21">
                  <c:v>3203.1</c:v>
                </c:pt>
                <c:pt idx="22">
                  <c:v>3203.1</c:v>
                </c:pt>
                <c:pt idx="23">
                  <c:v>3203.1</c:v>
                </c:pt>
                <c:pt idx="24">
                  <c:v>3203.1</c:v>
                </c:pt>
                <c:pt idx="25">
                  <c:v>3203.1</c:v>
                </c:pt>
                <c:pt idx="26">
                  <c:v>3203.1</c:v>
                </c:pt>
                <c:pt idx="27">
                  <c:v>3203.1</c:v>
                </c:pt>
                <c:pt idx="28">
                  <c:v>3203.1</c:v>
                </c:pt>
                <c:pt idx="29">
                  <c:v>3203.1</c:v>
                </c:pt>
                <c:pt idx="30">
                  <c:v>3203.1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FBD-4F63-B1DB-E3FEBABAFB24}"/>
            </c:ext>
          </c:extLst>
        </c:ser>
        <c:ser>
          <c:idx val="0"/>
          <c:order val="3"/>
          <c:tx>
            <c:strRef>
              <c:f>'CKPI Water Cons CO 3'!$B$17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BFBD-4F63-B1DB-E3FEBABAFB2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Water Cons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Water Cons CO 3'!$C$17:$AG$17</c:f>
              <c:numCache>
                <c:formatCode>0</c:formatCode>
                <c:ptCount val="31"/>
                <c:pt idx="0">
                  <c:v>3046.5</c:v>
                </c:pt>
                <c:pt idx="1">
                  <c:v>3046.5</c:v>
                </c:pt>
                <c:pt idx="2">
                  <c:v>3046.5</c:v>
                </c:pt>
                <c:pt idx="3">
                  <c:v>3046.5</c:v>
                </c:pt>
                <c:pt idx="4">
                  <c:v>3046.5</c:v>
                </c:pt>
                <c:pt idx="5">
                  <c:v>3046.5</c:v>
                </c:pt>
                <c:pt idx="6">
                  <c:v>3046.5</c:v>
                </c:pt>
                <c:pt idx="7">
                  <c:v>3046.5</c:v>
                </c:pt>
                <c:pt idx="8">
                  <c:v>3046.5</c:v>
                </c:pt>
                <c:pt idx="9">
                  <c:v>3046.5</c:v>
                </c:pt>
                <c:pt idx="10">
                  <c:v>3046.5</c:v>
                </c:pt>
                <c:pt idx="11">
                  <c:v>3046.5</c:v>
                </c:pt>
                <c:pt idx="12">
                  <c:v>3046.5</c:v>
                </c:pt>
                <c:pt idx="13">
                  <c:v>3046.5</c:v>
                </c:pt>
                <c:pt idx="14">
                  <c:v>3046.5</c:v>
                </c:pt>
                <c:pt idx="15">
                  <c:v>3046.5</c:v>
                </c:pt>
                <c:pt idx="16">
                  <c:v>3046.5</c:v>
                </c:pt>
                <c:pt idx="17">
                  <c:v>3046.5</c:v>
                </c:pt>
                <c:pt idx="18">
                  <c:v>3046.5</c:v>
                </c:pt>
                <c:pt idx="19">
                  <c:v>3046.5</c:v>
                </c:pt>
                <c:pt idx="20">
                  <c:v>3046.5</c:v>
                </c:pt>
                <c:pt idx="21">
                  <c:v>3046.5</c:v>
                </c:pt>
                <c:pt idx="22">
                  <c:v>3046.5</c:v>
                </c:pt>
                <c:pt idx="23">
                  <c:v>3046.5</c:v>
                </c:pt>
                <c:pt idx="24">
                  <c:v>3046.5</c:v>
                </c:pt>
                <c:pt idx="25">
                  <c:v>3046.5</c:v>
                </c:pt>
                <c:pt idx="26">
                  <c:v>3046.5</c:v>
                </c:pt>
                <c:pt idx="27">
                  <c:v>3046.5</c:v>
                </c:pt>
                <c:pt idx="28">
                  <c:v>3046.5</c:v>
                </c:pt>
                <c:pt idx="29">
                  <c:v>3046.5</c:v>
                </c:pt>
                <c:pt idx="30">
                  <c:v>3046.5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FBD-4F63-B1DB-E3FEBABAFB24}"/>
            </c:ext>
          </c:extLst>
        </c:ser>
        <c:ser>
          <c:idx val="3"/>
          <c:order val="4"/>
          <c:tx>
            <c:strRef>
              <c:f>'CKPI Water Cons CO 3'!$B$18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BFBD-4F63-B1DB-E3FEBABAFB2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Water Cons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Water Cons CO 3'!$C$18:$AG$18</c:f>
              <c:numCache>
                <c:formatCode>0</c:formatCode>
                <c:ptCount val="31"/>
                <c:pt idx="0">
                  <c:v>2890</c:v>
                </c:pt>
                <c:pt idx="1">
                  <c:v>2890</c:v>
                </c:pt>
                <c:pt idx="2">
                  <c:v>2890</c:v>
                </c:pt>
                <c:pt idx="3">
                  <c:v>2890</c:v>
                </c:pt>
                <c:pt idx="4">
                  <c:v>2890</c:v>
                </c:pt>
                <c:pt idx="5">
                  <c:v>2890</c:v>
                </c:pt>
                <c:pt idx="6">
                  <c:v>2890</c:v>
                </c:pt>
                <c:pt idx="7">
                  <c:v>2890</c:v>
                </c:pt>
                <c:pt idx="8">
                  <c:v>2890</c:v>
                </c:pt>
                <c:pt idx="9">
                  <c:v>2890</c:v>
                </c:pt>
                <c:pt idx="10">
                  <c:v>2890</c:v>
                </c:pt>
                <c:pt idx="11">
                  <c:v>2890</c:v>
                </c:pt>
                <c:pt idx="12">
                  <c:v>2890</c:v>
                </c:pt>
                <c:pt idx="13">
                  <c:v>2890</c:v>
                </c:pt>
                <c:pt idx="14">
                  <c:v>2890</c:v>
                </c:pt>
                <c:pt idx="15">
                  <c:v>2890</c:v>
                </c:pt>
                <c:pt idx="16">
                  <c:v>2890</c:v>
                </c:pt>
                <c:pt idx="17">
                  <c:v>2890</c:v>
                </c:pt>
                <c:pt idx="18">
                  <c:v>2890</c:v>
                </c:pt>
                <c:pt idx="19">
                  <c:v>2890</c:v>
                </c:pt>
                <c:pt idx="20">
                  <c:v>2890</c:v>
                </c:pt>
                <c:pt idx="21">
                  <c:v>2890</c:v>
                </c:pt>
                <c:pt idx="22">
                  <c:v>2890</c:v>
                </c:pt>
                <c:pt idx="23">
                  <c:v>2890</c:v>
                </c:pt>
                <c:pt idx="24">
                  <c:v>2890</c:v>
                </c:pt>
                <c:pt idx="25">
                  <c:v>2890</c:v>
                </c:pt>
                <c:pt idx="26">
                  <c:v>2890</c:v>
                </c:pt>
                <c:pt idx="27">
                  <c:v>2890</c:v>
                </c:pt>
                <c:pt idx="28">
                  <c:v>2890</c:v>
                </c:pt>
                <c:pt idx="29">
                  <c:v>2890</c:v>
                </c:pt>
                <c:pt idx="30">
                  <c:v>2890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FBD-4F63-B1DB-E3FEBABAF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175552"/>
        <c:axId val="175177088"/>
      </c:lineChart>
      <c:dateAx>
        <c:axId val="17517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177088"/>
        <c:crosses val="autoZero"/>
        <c:auto val="0"/>
        <c:lblOffset val="100"/>
        <c:baseTimeUnit val="days"/>
      </c:dateAx>
      <c:valAx>
        <c:axId val="175177088"/>
        <c:scaling>
          <c:orientation val="minMax"/>
          <c:max val="3800"/>
          <c:min val="240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175552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Water Cons CO 4'!$G$7:$N$7</c:f>
          <c:strCache>
            <c:ptCount val="8"/>
            <c:pt idx="0">
              <c:v>Water Consumption  CO#4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Water Cons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Water Cons CO 4'!$EJ$2:$EZ$2</c:f>
              <c:numCache>
                <c:formatCode>mmm\-yy</c:formatCode>
                <c:ptCount val="13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Water Cons CO 4'!$EJ$3:$EZ$3</c:f>
              <c:numCache>
                <c:formatCode>0</c:formatCode>
                <c:ptCount val="13"/>
                <c:pt idx="0">
                  <c:v>3804</c:v>
                </c:pt>
                <c:pt idx="1">
                  <c:v>3804</c:v>
                </c:pt>
                <c:pt idx="2">
                  <c:v>3804</c:v>
                </c:pt>
                <c:pt idx="3">
                  <c:v>3804</c:v>
                </c:pt>
                <c:pt idx="4">
                  <c:v>3804</c:v>
                </c:pt>
                <c:pt idx="5">
                  <c:v>3804</c:v>
                </c:pt>
                <c:pt idx="6">
                  <c:v>3804</c:v>
                </c:pt>
                <c:pt idx="7">
                  <c:v>3804</c:v>
                </c:pt>
                <c:pt idx="8">
                  <c:v>3804</c:v>
                </c:pt>
                <c:pt idx="9">
                  <c:v>3804</c:v>
                </c:pt>
                <c:pt idx="10">
                  <c:v>3804</c:v>
                </c:pt>
                <c:pt idx="11">
                  <c:v>3804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9C-446C-9F59-DCA4B5E0CF83}"/>
            </c:ext>
          </c:extLst>
        </c:ser>
        <c:ser>
          <c:idx val="1"/>
          <c:order val="1"/>
          <c:tx>
            <c:strRef>
              <c:f>'CKPI Water Cons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Water Cons CO 4'!$EJ$2:$EZ$2</c:f>
              <c:numCache>
                <c:formatCode>mmm\-yy</c:formatCode>
                <c:ptCount val="13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Water Cons CO 4'!$EJ$4:$EZ$4</c:f>
              <c:numCache>
                <c:formatCode>0</c:formatCode>
                <c:ptCount val="13"/>
                <c:pt idx="0">
                  <c:v>3861</c:v>
                </c:pt>
                <c:pt idx="1">
                  <c:v>2958</c:v>
                </c:pt>
                <c:pt idx="2">
                  <c:v>2946</c:v>
                </c:pt>
                <c:pt idx="3">
                  <c:v>3909</c:v>
                </c:pt>
                <c:pt idx="4">
                  <c:v>3918</c:v>
                </c:pt>
                <c:pt idx="5">
                  <c:v>3899</c:v>
                </c:pt>
                <c:pt idx="6">
                  <c:v>4383</c:v>
                </c:pt>
                <c:pt idx="7">
                  <c:v>4420</c:v>
                </c:pt>
                <c:pt idx="8">
                  <c:v>4323</c:v>
                </c:pt>
                <c:pt idx="9">
                  <c:v>4286</c:v>
                </c:pt>
                <c:pt idx="10">
                  <c:v>4201</c:v>
                </c:pt>
                <c:pt idx="11">
                  <c:v>4273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9C-446C-9F59-DCA4B5E0C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842752"/>
        <c:axId val="192844544"/>
      </c:barChart>
      <c:dateAx>
        <c:axId val="19284275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92844544"/>
        <c:crosses val="autoZero"/>
        <c:auto val="1"/>
        <c:lblOffset val="100"/>
        <c:baseTimeUnit val="months"/>
      </c:dateAx>
      <c:valAx>
        <c:axId val="192844544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9284275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Water Cons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840-4715-AA45-C86EDA5F840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Water Cons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Water Cons CO 4'!$C$14:$AG$14</c:f>
              <c:numCache>
                <c:formatCode>General</c:formatCode>
                <c:ptCount val="31"/>
                <c:pt idx="0">
                  <c:v>4257</c:v>
                </c:pt>
                <c:pt idx="1">
                  <c:v>4402</c:v>
                </c:pt>
                <c:pt idx="2">
                  <c:v>4211</c:v>
                </c:pt>
                <c:pt idx="3">
                  <c:v>4209</c:v>
                </c:pt>
                <c:pt idx="4">
                  <c:v>4232</c:v>
                </c:pt>
                <c:pt idx="5">
                  <c:v>4194</c:v>
                </c:pt>
                <c:pt idx="6">
                  <c:v>4194</c:v>
                </c:pt>
                <c:pt idx="7">
                  <c:v>4199</c:v>
                </c:pt>
                <c:pt idx="8">
                  <c:v>4207</c:v>
                </c:pt>
                <c:pt idx="9">
                  <c:v>4175</c:v>
                </c:pt>
                <c:pt idx="10">
                  <c:v>4355</c:v>
                </c:pt>
                <c:pt idx="11">
                  <c:v>4301</c:v>
                </c:pt>
                <c:pt idx="12">
                  <c:v>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40-4715-AA45-C86EDA5F8404}"/>
            </c:ext>
          </c:extLst>
        </c:ser>
        <c:ser>
          <c:idx val="2"/>
          <c:order val="1"/>
          <c:tx>
            <c:strRef>
              <c:f>'CKPI Water Cons CO 4'!$B$15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6840-4715-AA45-C86EDA5F840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Water Cons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Water Cons CO 4'!$C$15:$AG$15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40-4715-AA45-C86EDA5F8404}"/>
            </c:ext>
          </c:extLst>
        </c:ser>
        <c:ser>
          <c:idx val="4"/>
          <c:order val="2"/>
          <c:tx>
            <c:strRef>
              <c:f>'CKPI Water Cons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6840-4715-AA45-C86EDA5F840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Water Cons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Water Cons CO 4'!$C$16:$AG$16</c:f>
              <c:numCache>
                <c:formatCode>0</c:formatCode>
                <c:ptCount val="31"/>
                <c:pt idx="0">
                  <c:v>4623.2</c:v>
                </c:pt>
                <c:pt idx="1">
                  <c:v>4623.2</c:v>
                </c:pt>
                <c:pt idx="2">
                  <c:v>4623.2</c:v>
                </c:pt>
                <c:pt idx="3">
                  <c:v>4623.2</c:v>
                </c:pt>
                <c:pt idx="4">
                  <c:v>4623.2</c:v>
                </c:pt>
                <c:pt idx="5">
                  <c:v>4623.2</c:v>
                </c:pt>
                <c:pt idx="6">
                  <c:v>4623.2</c:v>
                </c:pt>
                <c:pt idx="7">
                  <c:v>4623.2</c:v>
                </c:pt>
                <c:pt idx="8">
                  <c:v>4623.2</c:v>
                </c:pt>
                <c:pt idx="9">
                  <c:v>4623.2</c:v>
                </c:pt>
                <c:pt idx="10">
                  <c:v>4623.2</c:v>
                </c:pt>
                <c:pt idx="11">
                  <c:v>4623.2</c:v>
                </c:pt>
                <c:pt idx="12">
                  <c:v>4623.2</c:v>
                </c:pt>
                <c:pt idx="13">
                  <c:v>4623.2</c:v>
                </c:pt>
                <c:pt idx="14">
                  <c:v>4623.2</c:v>
                </c:pt>
                <c:pt idx="15">
                  <c:v>4623.2</c:v>
                </c:pt>
                <c:pt idx="16">
                  <c:v>4623.2</c:v>
                </c:pt>
                <c:pt idx="17">
                  <c:v>4623.2</c:v>
                </c:pt>
                <c:pt idx="18">
                  <c:v>4623.2</c:v>
                </c:pt>
                <c:pt idx="19">
                  <c:v>4623.2</c:v>
                </c:pt>
                <c:pt idx="20">
                  <c:v>4623.2</c:v>
                </c:pt>
                <c:pt idx="21">
                  <c:v>4623.2</c:v>
                </c:pt>
                <c:pt idx="22">
                  <c:v>4623.2</c:v>
                </c:pt>
                <c:pt idx="23">
                  <c:v>4623.2</c:v>
                </c:pt>
                <c:pt idx="24">
                  <c:v>4623.2</c:v>
                </c:pt>
                <c:pt idx="25">
                  <c:v>4623.2</c:v>
                </c:pt>
                <c:pt idx="26">
                  <c:v>4623.2</c:v>
                </c:pt>
                <c:pt idx="27">
                  <c:v>4623.2</c:v>
                </c:pt>
                <c:pt idx="28">
                  <c:v>4623.2</c:v>
                </c:pt>
                <c:pt idx="29">
                  <c:v>4623.2</c:v>
                </c:pt>
                <c:pt idx="30">
                  <c:v>4623.2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840-4715-AA45-C86EDA5F8404}"/>
            </c:ext>
          </c:extLst>
        </c:ser>
        <c:ser>
          <c:idx val="0"/>
          <c:order val="3"/>
          <c:tx>
            <c:strRef>
              <c:f>'CKPI Water Cons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840-4715-AA45-C86EDA5F840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Water Cons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Water Cons CO 4'!$C$17:$AG$17</c:f>
              <c:numCache>
                <c:formatCode>0</c:formatCode>
                <c:ptCount val="31"/>
                <c:pt idx="0">
                  <c:v>4272.7</c:v>
                </c:pt>
                <c:pt idx="1">
                  <c:v>4272.7</c:v>
                </c:pt>
                <c:pt idx="2">
                  <c:v>4272.7</c:v>
                </c:pt>
                <c:pt idx="3">
                  <c:v>4272.7</c:v>
                </c:pt>
                <c:pt idx="4">
                  <c:v>4272.7</c:v>
                </c:pt>
                <c:pt idx="5">
                  <c:v>4272.7</c:v>
                </c:pt>
                <c:pt idx="6">
                  <c:v>4272.7</c:v>
                </c:pt>
                <c:pt idx="7">
                  <c:v>4272.7</c:v>
                </c:pt>
                <c:pt idx="8">
                  <c:v>4272.7</c:v>
                </c:pt>
                <c:pt idx="9">
                  <c:v>4272.7</c:v>
                </c:pt>
                <c:pt idx="10">
                  <c:v>4272.7</c:v>
                </c:pt>
                <c:pt idx="11">
                  <c:v>4272.7</c:v>
                </c:pt>
                <c:pt idx="12">
                  <c:v>4272.7</c:v>
                </c:pt>
                <c:pt idx="13">
                  <c:v>4272.7</c:v>
                </c:pt>
                <c:pt idx="14">
                  <c:v>4272.7</c:v>
                </c:pt>
                <c:pt idx="15">
                  <c:v>4272.7</c:v>
                </c:pt>
                <c:pt idx="16">
                  <c:v>4272.7</c:v>
                </c:pt>
                <c:pt idx="17">
                  <c:v>4272.7</c:v>
                </c:pt>
                <c:pt idx="18">
                  <c:v>4272.7</c:v>
                </c:pt>
                <c:pt idx="19">
                  <c:v>4272.7</c:v>
                </c:pt>
                <c:pt idx="20">
                  <c:v>4272.7</c:v>
                </c:pt>
                <c:pt idx="21">
                  <c:v>4272.7</c:v>
                </c:pt>
                <c:pt idx="22">
                  <c:v>4272.7</c:v>
                </c:pt>
                <c:pt idx="23">
                  <c:v>4272.7</c:v>
                </c:pt>
                <c:pt idx="24">
                  <c:v>4272.7</c:v>
                </c:pt>
                <c:pt idx="25">
                  <c:v>4272.7</c:v>
                </c:pt>
                <c:pt idx="26">
                  <c:v>4272.7</c:v>
                </c:pt>
                <c:pt idx="27">
                  <c:v>4272.7</c:v>
                </c:pt>
                <c:pt idx="28">
                  <c:v>4272.7</c:v>
                </c:pt>
                <c:pt idx="29">
                  <c:v>4272.7</c:v>
                </c:pt>
                <c:pt idx="30">
                  <c:v>4272.7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840-4715-AA45-C86EDA5F8404}"/>
            </c:ext>
          </c:extLst>
        </c:ser>
        <c:ser>
          <c:idx val="3"/>
          <c:order val="4"/>
          <c:tx>
            <c:strRef>
              <c:f>'CKPI Water Cons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6840-4715-AA45-C86EDA5F840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Water Cons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Water Cons CO 4'!$C$18:$AG$18</c:f>
              <c:numCache>
                <c:formatCode>0</c:formatCode>
                <c:ptCount val="31"/>
                <c:pt idx="0">
                  <c:v>3922.3</c:v>
                </c:pt>
                <c:pt idx="1">
                  <c:v>3922.3</c:v>
                </c:pt>
                <c:pt idx="2">
                  <c:v>3922.3</c:v>
                </c:pt>
                <c:pt idx="3">
                  <c:v>3922.3</c:v>
                </c:pt>
                <c:pt idx="4">
                  <c:v>3922.3</c:v>
                </c:pt>
                <c:pt idx="5">
                  <c:v>3922.3</c:v>
                </c:pt>
                <c:pt idx="6">
                  <c:v>3922.3</c:v>
                </c:pt>
                <c:pt idx="7">
                  <c:v>3922.3</c:v>
                </c:pt>
                <c:pt idx="8">
                  <c:v>3922.3</c:v>
                </c:pt>
                <c:pt idx="9">
                  <c:v>3922.3</c:v>
                </c:pt>
                <c:pt idx="10">
                  <c:v>3922.3</c:v>
                </c:pt>
                <c:pt idx="11">
                  <c:v>3922.3</c:v>
                </c:pt>
                <c:pt idx="12">
                  <c:v>3922.3</c:v>
                </c:pt>
                <c:pt idx="13">
                  <c:v>3922.3</c:v>
                </c:pt>
                <c:pt idx="14">
                  <c:v>3922.3</c:v>
                </c:pt>
                <c:pt idx="15">
                  <c:v>3922.3</c:v>
                </c:pt>
                <c:pt idx="16">
                  <c:v>3922.3</c:v>
                </c:pt>
                <c:pt idx="17">
                  <c:v>3922.3</c:v>
                </c:pt>
                <c:pt idx="18">
                  <c:v>3922.3</c:v>
                </c:pt>
                <c:pt idx="19">
                  <c:v>3922.3</c:v>
                </c:pt>
                <c:pt idx="20">
                  <c:v>3922.3</c:v>
                </c:pt>
                <c:pt idx="21">
                  <c:v>3922.3</c:v>
                </c:pt>
                <c:pt idx="22">
                  <c:v>3922.3</c:v>
                </c:pt>
                <c:pt idx="23">
                  <c:v>3922.3</c:v>
                </c:pt>
                <c:pt idx="24">
                  <c:v>3922.3</c:v>
                </c:pt>
                <c:pt idx="25">
                  <c:v>3922.3</c:v>
                </c:pt>
                <c:pt idx="26">
                  <c:v>3922.3</c:v>
                </c:pt>
                <c:pt idx="27">
                  <c:v>3922.3</c:v>
                </c:pt>
                <c:pt idx="28">
                  <c:v>3922.3</c:v>
                </c:pt>
                <c:pt idx="29">
                  <c:v>3922.3</c:v>
                </c:pt>
                <c:pt idx="30">
                  <c:v>3922.3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840-4715-AA45-C86EDA5F8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694400"/>
        <c:axId val="174695936"/>
      </c:lineChart>
      <c:dateAx>
        <c:axId val="17469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95936"/>
        <c:crosses val="autoZero"/>
        <c:auto val="0"/>
        <c:lblOffset val="100"/>
        <c:baseTimeUnit val="days"/>
      </c:dateAx>
      <c:valAx>
        <c:axId val="174695936"/>
        <c:scaling>
          <c:orientation val="minMax"/>
          <c:max val="5000"/>
          <c:min val="340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94400"/>
        <c:crosses val="autoZero"/>
        <c:crossBetween val="between"/>
        <c:majorUnit val="100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Sp Water consumption CO4'!$DP$1</c:f>
          <c:strCache>
            <c:ptCount val="1"/>
            <c:pt idx="0">
              <c:v>Sp. Water Consumption CO#4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Sp Water consumption CO4'!$DY$2:$EJ$2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Sp Water consumption CO4'!$DY$3:$EJ$3</c:f>
              <c:numCache>
                <c:formatCode>0.00</c:formatCode>
                <c:ptCount val="12"/>
                <c:pt idx="0">
                  <c:v>0.79217054362278883</c:v>
                </c:pt>
                <c:pt idx="1">
                  <c:v>0.82732696238435877</c:v>
                </c:pt>
                <c:pt idx="2">
                  <c:v>0.79702869005906318</c:v>
                </c:pt>
                <c:pt idx="3">
                  <c:v>0.79</c:v>
                </c:pt>
                <c:pt idx="4">
                  <c:v>0.79</c:v>
                </c:pt>
                <c:pt idx="5">
                  <c:v>0.79</c:v>
                </c:pt>
                <c:pt idx="6">
                  <c:v>0.79</c:v>
                </c:pt>
                <c:pt idx="7">
                  <c:v>0.79</c:v>
                </c:pt>
                <c:pt idx="8">
                  <c:v>0.79</c:v>
                </c:pt>
                <c:pt idx="9">
                  <c:v>0.79</c:v>
                </c:pt>
                <c:pt idx="10">
                  <c:v>0.79</c:v>
                </c:pt>
                <c:pt idx="11">
                  <c:v>0.79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B8-453D-A038-85A9C144826F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Sp Water consumption CO4'!$DY$2:$EJ$2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Sp Water consumption CO4'!$DY$4:$EJ$4</c:f>
              <c:numCache>
                <c:formatCode>0.00</c:formatCode>
                <c:ptCount val="12"/>
                <c:pt idx="0">
                  <c:v>0.81498448300629611</c:v>
                </c:pt>
                <c:pt idx="1">
                  <c:v>0.80637913706928099</c:v>
                </c:pt>
                <c:pt idx="2">
                  <c:v>0.83331874369221615</c:v>
                </c:pt>
                <c:pt idx="3">
                  <c:v>0.74782461001948652</c:v>
                </c:pt>
                <c:pt idx="4">
                  <c:v>0.76100796542839078</c:v>
                </c:pt>
                <c:pt idx="5">
                  <c:v>0.7554987265288764</c:v>
                </c:pt>
                <c:pt idx="6">
                  <c:v>0.75</c:v>
                </c:pt>
                <c:pt idx="7">
                  <c:v>0.76700000000000002</c:v>
                </c:pt>
                <c:pt idx="8">
                  <c:v>0.75900000000000001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B8-453D-A038-85A9C1448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828352"/>
        <c:axId val="277830272"/>
      </c:barChart>
      <c:dateAx>
        <c:axId val="277828352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7830272"/>
        <c:crosses val="autoZero"/>
        <c:auto val="1"/>
        <c:lblOffset val="100"/>
        <c:baseTimeUnit val="months"/>
      </c:dateAx>
      <c:valAx>
        <c:axId val="277830272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782835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Sp Water consumption CO4'!$B$16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5F70-4418-A179-F3E34A819E5C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Sp Water consumption CO4'!$C$15:$AG$15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Sp Water consumption CO4'!$C$16:$AG$16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70-4418-A179-F3E34A819E5C}"/>
            </c:ext>
          </c:extLst>
        </c:ser>
        <c:ser>
          <c:idx val="2"/>
          <c:order val="1"/>
          <c:tx>
            <c:strRef>
              <c:f>'MKPI Sp Water consumption CO4'!$B$18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5F70-4418-A179-F3E34A819E5C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Sp Water consumption CO4'!$C$15:$AG$15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Sp Water consumption CO4'!$C$18:$AG$18</c:f>
              <c:numCache>
                <c:formatCode>0.00</c:formatCode>
                <c:ptCount val="31"/>
                <c:pt idx="0">
                  <c:v>0.81</c:v>
                </c:pt>
                <c:pt idx="1">
                  <c:v>0.81</c:v>
                </c:pt>
                <c:pt idx="2">
                  <c:v>0.81</c:v>
                </c:pt>
                <c:pt idx="3">
                  <c:v>0.81</c:v>
                </c:pt>
                <c:pt idx="4">
                  <c:v>0.81</c:v>
                </c:pt>
                <c:pt idx="5">
                  <c:v>0.81</c:v>
                </c:pt>
                <c:pt idx="6">
                  <c:v>0.81</c:v>
                </c:pt>
                <c:pt idx="7">
                  <c:v>0.81</c:v>
                </c:pt>
                <c:pt idx="8">
                  <c:v>0.81</c:v>
                </c:pt>
                <c:pt idx="9">
                  <c:v>0.81</c:v>
                </c:pt>
                <c:pt idx="10">
                  <c:v>0.81</c:v>
                </c:pt>
                <c:pt idx="11">
                  <c:v>0.81</c:v>
                </c:pt>
                <c:pt idx="12">
                  <c:v>0.81</c:v>
                </c:pt>
                <c:pt idx="13">
                  <c:v>0.81</c:v>
                </c:pt>
                <c:pt idx="14">
                  <c:v>0.81</c:v>
                </c:pt>
                <c:pt idx="15">
                  <c:v>0.81</c:v>
                </c:pt>
                <c:pt idx="16">
                  <c:v>0.81</c:v>
                </c:pt>
                <c:pt idx="17">
                  <c:v>0.81</c:v>
                </c:pt>
                <c:pt idx="18">
                  <c:v>0.81</c:v>
                </c:pt>
                <c:pt idx="19">
                  <c:v>0.81</c:v>
                </c:pt>
                <c:pt idx="20">
                  <c:v>0.81</c:v>
                </c:pt>
                <c:pt idx="21">
                  <c:v>0.81</c:v>
                </c:pt>
                <c:pt idx="22">
                  <c:v>0.81</c:v>
                </c:pt>
                <c:pt idx="23">
                  <c:v>0.81</c:v>
                </c:pt>
                <c:pt idx="24">
                  <c:v>0.81</c:v>
                </c:pt>
                <c:pt idx="25">
                  <c:v>0.81</c:v>
                </c:pt>
                <c:pt idx="26">
                  <c:v>0.81</c:v>
                </c:pt>
                <c:pt idx="27">
                  <c:v>0.81</c:v>
                </c:pt>
                <c:pt idx="28">
                  <c:v>0.81</c:v>
                </c:pt>
                <c:pt idx="29">
                  <c:v>0.81</c:v>
                </c:pt>
                <c:pt idx="30">
                  <c:v>0.81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F70-4418-A179-F3E34A819E5C}"/>
            </c:ext>
          </c:extLst>
        </c:ser>
        <c:ser>
          <c:idx val="4"/>
          <c:order val="2"/>
          <c:tx>
            <c:strRef>
              <c:f>'MKPI Sp Water consumption CO4'!$B$19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F70-4418-A179-F3E34A819E5C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Sp Water consumption CO4'!$C$15:$AG$15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Sp Water consumption CO4'!$C$19:$AG$19</c:f>
              <c:numCache>
                <c:formatCode>0.00</c:formatCode>
                <c:ptCount val="31"/>
                <c:pt idx="0">
                  <c:v>0.79</c:v>
                </c:pt>
                <c:pt idx="1">
                  <c:v>0.79</c:v>
                </c:pt>
                <c:pt idx="2">
                  <c:v>0.79</c:v>
                </c:pt>
                <c:pt idx="3">
                  <c:v>0.79</c:v>
                </c:pt>
                <c:pt idx="4">
                  <c:v>0.79</c:v>
                </c:pt>
                <c:pt idx="5">
                  <c:v>0.79</c:v>
                </c:pt>
                <c:pt idx="6">
                  <c:v>0.79</c:v>
                </c:pt>
                <c:pt idx="7">
                  <c:v>0.79</c:v>
                </c:pt>
                <c:pt idx="8">
                  <c:v>0.79</c:v>
                </c:pt>
                <c:pt idx="9">
                  <c:v>0.79</c:v>
                </c:pt>
                <c:pt idx="10">
                  <c:v>0.79</c:v>
                </c:pt>
                <c:pt idx="11">
                  <c:v>0.79</c:v>
                </c:pt>
                <c:pt idx="12">
                  <c:v>0.79</c:v>
                </c:pt>
                <c:pt idx="13">
                  <c:v>0.79</c:v>
                </c:pt>
                <c:pt idx="14">
                  <c:v>0.79</c:v>
                </c:pt>
                <c:pt idx="15">
                  <c:v>0.79</c:v>
                </c:pt>
                <c:pt idx="16">
                  <c:v>0.79</c:v>
                </c:pt>
                <c:pt idx="17">
                  <c:v>0.79</c:v>
                </c:pt>
                <c:pt idx="18">
                  <c:v>0.79</c:v>
                </c:pt>
                <c:pt idx="19">
                  <c:v>0.79</c:v>
                </c:pt>
                <c:pt idx="20">
                  <c:v>0.79</c:v>
                </c:pt>
                <c:pt idx="21">
                  <c:v>0.79</c:v>
                </c:pt>
                <c:pt idx="22">
                  <c:v>0.79</c:v>
                </c:pt>
                <c:pt idx="23">
                  <c:v>0.79</c:v>
                </c:pt>
                <c:pt idx="24">
                  <c:v>0.79</c:v>
                </c:pt>
                <c:pt idx="25">
                  <c:v>0.79</c:v>
                </c:pt>
                <c:pt idx="26">
                  <c:v>0.79</c:v>
                </c:pt>
                <c:pt idx="27">
                  <c:v>0.79</c:v>
                </c:pt>
                <c:pt idx="28">
                  <c:v>0.79</c:v>
                </c:pt>
                <c:pt idx="29">
                  <c:v>0.79</c:v>
                </c:pt>
                <c:pt idx="30">
                  <c:v>0.79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F70-4418-A179-F3E34A819E5C}"/>
            </c:ext>
          </c:extLst>
        </c:ser>
        <c:ser>
          <c:idx val="0"/>
          <c:order val="3"/>
          <c:tx>
            <c:strRef>
              <c:f>'MKPI Sp Water consumption CO4'!$B$20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5F70-4418-A179-F3E34A819E5C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Sp Water consumption CO4'!$C$15:$AG$15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Sp Water consumption CO4'!$C$20:$AG$20</c:f>
              <c:numCache>
                <c:formatCode>0.00</c:formatCode>
                <c:ptCount val="31"/>
                <c:pt idx="0">
                  <c:v>0.77</c:v>
                </c:pt>
                <c:pt idx="1">
                  <c:v>0.77</c:v>
                </c:pt>
                <c:pt idx="2">
                  <c:v>0.77</c:v>
                </c:pt>
                <c:pt idx="3">
                  <c:v>0.77</c:v>
                </c:pt>
                <c:pt idx="4">
                  <c:v>0.77</c:v>
                </c:pt>
                <c:pt idx="5">
                  <c:v>0.77</c:v>
                </c:pt>
                <c:pt idx="6">
                  <c:v>0.77</c:v>
                </c:pt>
                <c:pt idx="7">
                  <c:v>0.77</c:v>
                </c:pt>
                <c:pt idx="8">
                  <c:v>0.77</c:v>
                </c:pt>
                <c:pt idx="9">
                  <c:v>0.77</c:v>
                </c:pt>
                <c:pt idx="10">
                  <c:v>0.77</c:v>
                </c:pt>
                <c:pt idx="11">
                  <c:v>0.77</c:v>
                </c:pt>
                <c:pt idx="12">
                  <c:v>0.77</c:v>
                </c:pt>
                <c:pt idx="13">
                  <c:v>0.77</c:v>
                </c:pt>
                <c:pt idx="14">
                  <c:v>0.77</c:v>
                </c:pt>
                <c:pt idx="15">
                  <c:v>0.77</c:v>
                </c:pt>
                <c:pt idx="16">
                  <c:v>0.77</c:v>
                </c:pt>
                <c:pt idx="17">
                  <c:v>0.77</c:v>
                </c:pt>
                <c:pt idx="18">
                  <c:v>0.77</c:v>
                </c:pt>
                <c:pt idx="19">
                  <c:v>0.77</c:v>
                </c:pt>
                <c:pt idx="20">
                  <c:v>0.77</c:v>
                </c:pt>
                <c:pt idx="21">
                  <c:v>0.77</c:v>
                </c:pt>
                <c:pt idx="22">
                  <c:v>0.77</c:v>
                </c:pt>
                <c:pt idx="23">
                  <c:v>0.77</c:v>
                </c:pt>
                <c:pt idx="24">
                  <c:v>0.77</c:v>
                </c:pt>
                <c:pt idx="25">
                  <c:v>0.77</c:v>
                </c:pt>
                <c:pt idx="26">
                  <c:v>0.77</c:v>
                </c:pt>
                <c:pt idx="27">
                  <c:v>0.77</c:v>
                </c:pt>
                <c:pt idx="28">
                  <c:v>0.77</c:v>
                </c:pt>
                <c:pt idx="29">
                  <c:v>0.77</c:v>
                </c:pt>
                <c:pt idx="30">
                  <c:v>0.77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F70-4418-A179-F3E34A819E5C}"/>
            </c:ext>
          </c:extLst>
        </c:ser>
        <c:ser>
          <c:idx val="3"/>
          <c:order val="4"/>
          <c:tx>
            <c:strRef>
              <c:f>'MKPI Sp Water consumption CO4'!$B$17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5F70-4418-A179-F3E34A819E5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Sp Water consumption CO4'!$C$17:$AG$17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F70-4418-A179-F3E34A819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047744"/>
        <c:axId val="277349120"/>
      </c:lineChart>
      <c:dateAx>
        <c:axId val="278047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349120"/>
        <c:crosses val="autoZero"/>
        <c:auto val="0"/>
        <c:lblOffset val="100"/>
        <c:baseTimeUnit val="days"/>
      </c:dateAx>
      <c:valAx>
        <c:axId val="277349120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04774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Sp Water consumption CO3'!$DP$1</c:f>
          <c:strCache>
            <c:ptCount val="1"/>
            <c:pt idx="0">
              <c:v>Sp. Water Consumption CO#3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Sp Water consumption CO3'!$DY$2:$EJ$2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Sp Water consumption CO3'!$DY$3:$EJ$3</c:f>
              <c:numCache>
                <c:formatCode>0.00</c:formatCode>
                <c:ptCount val="12"/>
                <c:pt idx="0">
                  <c:v>0.78</c:v>
                </c:pt>
                <c:pt idx="1">
                  <c:v>0.78</c:v>
                </c:pt>
                <c:pt idx="2">
                  <c:v>0.78</c:v>
                </c:pt>
                <c:pt idx="3">
                  <c:v>0.76</c:v>
                </c:pt>
                <c:pt idx="4">
                  <c:v>0.76</c:v>
                </c:pt>
                <c:pt idx="5">
                  <c:v>0.76</c:v>
                </c:pt>
                <c:pt idx="6">
                  <c:v>0.76</c:v>
                </c:pt>
                <c:pt idx="7">
                  <c:v>0.76</c:v>
                </c:pt>
                <c:pt idx="8">
                  <c:v>0.76</c:v>
                </c:pt>
                <c:pt idx="9">
                  <c:v>0.76</c:v>
                </c:pt>
                <c:pt idx="10">
                  <c:v>0.76</c:v>
                </c:pt>
                <c:pt idx="11">
                  <c:v>0.76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D7-4857-B707-805A6D0C7126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Sp Water consumption CO3'!$DY$2:$EJ$2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Sp Water consumption CO3'!$DY$4:$EJ$4</c:f>
              <c:numCache>
                <c:formatCode>0.00</c:formatCode>
                <c:ptCount val="12"/>
                <c:pt idx="0">
                  <c:v>0.79942258135353705</c:v>
                </c:pt>
                <c:pt idx="1">
                  <c:v>0.78903383017103079</c:v>
                </c:pt>
                <c:pt idx="2">
                  <c:v>0.76191405669480938</c:v>
                </c:pt>
                <c:pt idx="3">
                  <c:v>0.69708979265029603</c:v>
                </c:pt>
                <c:pt idx="4">
                  <c:v>0.71891263760243862</c:v>
                </c:pt>
                <c:pt idx="5">
                  <c:v>0.69891427329038347</c:v>
                </c:pt>
                <c:pt idx="6">
                  <c:v>0.71</c:v>
                </c:pt>
                <c:pt idx="7">
                  <c:v>0.70399999999999996</c:v>
                </c:pt>
                <c:pt idx="8">
                  <c:v>0.71199999999999997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D7-4857-B707-805A6D0C7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709504"/>
        <c:axId val="274723968"/>
      </c:barChart>
      <c:dateAx>
        <c:axId val="274709504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723968"/>
        <c:crosses val="autoZero"/>
        <c:auto val="1"/>
        <c:lblOffset val="100"/>
        <c:baseTimeUnit val="months"/>
      </c:dateAx>
      <c:valAx>
        <c:axId val="27472396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70950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Sp Water consumption CO3'!$B$16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A2DC-4F20-BAA4-CA7452A9A9F0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Sp Water consumption CO3'!$C$15:$AG$15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Sp Water consumption CO3'!$C$16:$AG$16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DC-4F20-BAA4-CA7452A9A9F0}"/>
            </c:ext>
          </c:extLst>
        </c:ser>
        <c:ser>
          <c:idx val="2"/>
          <c:order val="1"/>
          <c:tx>
            <c:strRef>
              <c:f>'MKPI Sp Water consumption CO3'!$B$18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A2DC-4F20-BAA4-CA7452A9A9F0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Sp Water consumption CO3'!$C$15:$AG$15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Sp Water consumption CO3'!$C$18:$AG$18</c:f>
              <c:numCache>
                <c:formatCode>0.00</c:formatCode>
                <c:ptCount val="31"/>
                <c:pt idx="0">
                  <c:v>0.78</c:v>
                </c:pt>
                <c:pt idx="1">
                  <c:v>0.78</c:v>
                </c:pt>
                <c:pt idx="2">
                  <c:v>0.78</c:v>
                </c:pt>
                <c:pt idx="3">
                  <c:v>0.78</c:v>
                </c:pt>
                <c:pt idx="4">
                  <c:v>0.78</c:v>
                </c:pt>
                <c:pt idx="5">
                  <c:v>0.78</c:v>
                </c:pt>
                <c:pt idx="6">
                  <c:v>0.78</c:v>
                </c:pt>
                <c:pt idx="7">
                  <c:v>0.78</c:v>
                </c:pt>
                <c:pt idx="8">
                  <c:v>0.78</c:v>
                </c:pt>
                <c:pt idx="9">
                  <c:v>0.78</c:v>
                </c:pt>
                <c:pt idx="10">
                  <c:v>0.78</c:v>
                </c:pt>
                <c:pt idx="11">
                  <c:v>0.78</c:v>
                </c:pt>
                <c:pt idx="12">
                  <c:v>0.78</c:v>
                </c:pt>
                <c:pt idx="13">
                  <c:v>0.78</c:v>
                </c:pt>
                <c:pt idx="14">
                  <c:v>0.78</c:v>
                </c:pt>
                <c:pt idx="15">
                  <c:v>0.78</c:v>
                </c:pt>
                <c:pt idx="16">
                  <c:v>0.78</c:v>
                </c:pt>
                <c:pt idx="17">
                  <c:v>0.78</c:v>
                </c:pt>
                <c:pt idx="18">
                  <c:v>0.78</c:v>
                </c:pt>
                <c:pt idx="19">
                  <c:v>0.78</c:v>
                </c:pt>
                <c:pt idx="20">
                  <c:v>0.78</c:v>
                </c:pt>
                <c:pt idx="21">
                  <c:v>0.78</c:v>
                </c:pt>
                <c:pt idx="22">
                  <c:v>0.78</c:v>
                </c:pt>
                <c:pt idx="23">
                  <c:v>0.78</c:v>
                </c:pt>
                <c:pt idx="24">
                  <c:v>0.78</c:v>
                </c:pt>
                <c:pt idx="25">
                  <c:v>0.78</c:v>
                </c:pt>
                <c:pt idx="26">
                  <c:v>0.78</c:v>
                </c:pt>
                <c:pt idx="27">
                  <c:v>0.78</c:v>
                </c:pt>
                <c:pt idx="28">
                  <c:v>0.78</c:v>
                </c:pt>
                <c:pt idx="29">
                  <c:v>0.78</c:v>
                </c:pt>
                <c:pt idx="30">
                  <c:v>0.78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DC-4F20-BAA4-CA7452A9A9F0}"/>
            </c:ext>
          </c:extLst>
        </c:ser>
        <c:ser>
          <c:idx val="4"/>
          <c:order val="2"/>
          <c:tx>
            <c:strRef>
              <c:f>'MKPI Sp Water consumption CO3'!$B$19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A2DC-4F20-BAA4-CA7452A9A9F0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Sp Water consumption CO3'!$C$15:$AG$15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Sp Water consumption CO3'!$C$19:$AG$19</c:f>
              <c:numCache>
                <c:formatCode>0.00</c:formatCode>
                <c:ptCount val="31"/>
                <c:pt idx="0">
                  <c:v>0.76</c:v>
                </c:pt>
                <c:pt idx="1">
                  <c:v>0.76</c:v>
                </c:pt>
                <c:pt idx="2">
                  <c:v>0.76</c:v>
                </c:pt>
                <c:pt idx="3">
                  <c:v>0.76</c:v>
                </c:pt>
                <c:pt idx="4">
                  <c:v>0.76</c:v>
                </c:pt>
                <c:pt idx="5">
                  <c:v>0.76</c:v>
                </c:pt>
                <c:pt idx="6">
                  <c:v>0.76</c:v>
                </c:pt>
                <c:pt idx="7">
                  <c:v>0.76</c:v>
                </c:pt>
                <c:pt idx="8">
                  <c:v>0.76</c:v>
                </c:pt>
                <c:pt idx="9">
                  <c:v>0.76</c:v>
                </c:pt>
                <c:pt idx="10">
                  <c:v>0.76</c:v>
                </c:pt>
                <c:pt idx="11">
                  <c:v>0.76</c:v>
                </c:pt>
                <c:pt idx="12">
                  <c:v>0.76</c:v>
                </c:pt>
                <c:pt idx="13">
                  <c:v>0.76</c:v>
                </c:pt>
                <c:pt idx="14">
                  <c:v>0.76</c:v>
                </c:pt>
                <c:pt idx="15">
                  <c:v>0.76</c:v>
                </c:pt>
                <c:pt idx="16">
                  <c:v>0.76</c:v>
                </c:pt>
                <c:pt idx="17">
                  <c:v>0.76</c:v>
                </c:pt>
                <c:pt idx="18">
                  <c:v>0.76</c:v>
                </c:pt>
                <c:pt idx="19">
                  <c:v>0.76</c:v>
                </c:pt>
                <c:pt idx="20">
                  <c:v>0.76</c:v>
                </c:pt>
                <c:pt idx="21">
                  <c:v>0.76</c:v>
                </c:pt>
                <c:pt idx="22">
                  <c:v>0.76</c:v>
                </c:pt>
                <c:pt idx="23">
                  <c:v>0.76</c:v>
                </c:pt>
                <c:pt idx="24">
                  <c:v>0.76</c:v>
                </c:pt>
                <c:pt idx="25">
                  <c:v>0.76</c:v>
                </c:pt>
                <c:pt idx="26">
                  <c:v>0.76</c:v>
                </c:pt>
                <c:pt idx="27">
                  <c:v>0.76</c:v>
                </c:pt>
                <c:pt idx="28">
                  <c:v>0.76</c:v>
                </c:pt>
                <c:pt idx="29">
                  <c:v>0.76</c:v>
                </c:pt>
                <c:pt idx="30">
                  <c:v>0.76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2DC-4F20-BAA4-CA7452A9A9F0}"/>
            </c:ext>
          </c:extLst>
        </c:ser>
        <c:ser>
          <c:idx val="0"/>
          <c:order val="3"/>
          <c:tx>
            <c:strRef>
              <c:f>'MKPI Sp Water consumption CO3'!$B$20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A2DC-4F20-BAA4-CA7452A9A9F0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Sp Water consumption CO3'!$C$15:$AG$15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Sp Water consumption CO3'!$C$20:$AG$20</c:f>
              <c:numCache>
                <c:formatCode>0.00</c:formatCode>
                <c:ptCount val="31"/>
                <c:pt idx="0">
                  <c:v>0.74</c:v>
                </c:pt>
                <c:pt idx="1">
                  <c:v>0.74</c:v>
                </c:pt>
                <c:pt idx="2">
                  <c:v>0.74</c:v>
                </c:pt>
                <c:pt idx="3">
                  <c:v>0.74</c:v>
                </c:pt>
                <c:pt idx="4">
                  <c:v>0.74</c:v>
                </c:pt>
                <c:pt idx="5">
                  <c:v>0.74</c:v>
                </c:pt>
                <c:pt idx="6">
                  <c:v>0.74</c:v>
                </c:pt>
                <c:pt idx="7">
                  <c:v>0.74</c:v>
                </c:pt>
                <c:pt idx="8">
                  <c:v>0.74</c:v>
                </c:pt>
                <c:pt idx="9">
                  <c:v>0.74</c:v>
                </c:pt>
                <c:pt idx="10">
                  <c:v>0.74</c:v>
                </c:pt>
                <c:pt idx="11">
                  <c:v>0.74</c:v>
                </c:pt>
                <c:pt idx="12">
                  <c:v>0.74</c:v>
                </c:pt>
                <c:pt idx="13">
                  <c:v>0.74</c:v>
                </c:pt>
                <c:pt idx="14">
                  <c:v>0.74</c:v>
                </c:pt>
                <c:pt idx="15">
                  <c:v>0.74</c:v>
                </c:pt>
                <c:pt idx="16">
                  <c:v>0.74</c:v>
                </c:pt>
                <c:pt idx="17">
                  <c:v>0.74</c:v>
                </c:pt>
                <c:pt idx="18">
                  <c:v>0.74</c:v>
                </c:pt>
                <c:pt idx="19">
                  <c:v>0.74</c:v>
                </c:pt>
                <c:pt idx="20">
                  <c:v>0.74</c:v>
                </c:pt>
                <c:pt idx="21">
                  <c:v>0.74</c:v>
                </c:pt>
                <c:pt idx="22">
                  <c:v>0.74</c:v>
                </c:pt>
                <c:pt idx="23">
                  <c:v>0.74</c:v>
                </c:pt>
                <c:pt idx="24">
                  <c:v>0.74</c:v>
                </c:pt>
                <c:pt idx="25">
                  <c:v>0.74</c:v>
                </c:pt>
                <c:pt idx="26">
                  <c:v>0.74</c:v>
                </c:pt>
                <c:pt idx="27">
                  <c:v>0.74</c:v>
                </c:pt>
                <c:pt idx="28">
                  <c:v>0.74</c:v>
                </c:pt>
                <c:pt idx="29">
                  <c:v>0.74</c:v>
                </c:pt>
                <c:pt idx="30">
                  <c:v>0.74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2DC-4F20-BAA4-CA7452A9A9F0}"/>
            </c:ext>
          </c:extLst>
        </c:ser>
        <c:ser>
          <c:idx val="3"/>
          <c:order val="4"/>
          <c:tx>
            <c:strRef>
              <c:f>'MKPI Sp Water consumption CO3'!$B$17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A2DC-4F20-BAA4-CA7452A9A9F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Sp Water consumption CO3'!$C$17:$AG$17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2DC-4F20-BAA4-CA7452A9A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952576"/>
        <c:axId val="276954112"/>
      </c:lineChart>
      <c:dateAx>
        <c:axId val="2769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954112"/>
        <c:crosses val="autoZero"/>
        <c:auto val="0"/>
        <c:lblOffset val="100"/>
        <c:baseTimeUnit val="days"/>
      </c:dateAx>
      <c:valAx>
        <c:axId val="276954112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952576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Coke Sulfur CO 3'!$G$7:$N$7</c:f>
          <c:strCache>
            <c:ptCount val="8"/>
            <c:pt idx="0">
              <c:v>Coke Sulphur CO#3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Coke Sulfur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Sulfur CO 3'!$EM$2:$EY$2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Coke Sulfur CO 3'!$EM$3:$EY$3</c:f>
              <c:numCache>
                <c:formatCode>0.00</c:formatCode>
                <c:ptCount val="12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31-4650-9F45-18B8B2132A1F}"/>
            </c:ext>
          </c:extLst>
        </c:ser>
        <c:ser>
          <c:idx val="1"/>
          <c:order val="1"/>
          <c:tx>
            <c:strRef>
              <c:f>'CKPI Coke Sulfur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Sulfur CO 3'!$EM$2:$EY$2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Coke Sulfur CO 3'!$EM$4:$EY$4</c:f>
              <c:numCache>
                <c:formatCode>0.00</c:formatCode>
                <c:ptCount val="12"/>
                <c:pt idx="0">
                  <c:v>0.72</c:v>
                </c:pt>
                <c:pt idx="1">
                  <c:v>0.74</c:v>
                </c:pt>
                <c:pt idx="2">
                  <c:v>0.7</c:v>
                </c:pt>
                <c:pt idx="3">
                  <c:v>0.68</c:v>
                </c:pt>
                <c:pt idx="4">
                  <c:v>0.68</c:v>
                </c:pt>
                <c:pt idx="5">
                  <c:v>0.67</c:v>
                </c:pt>
                <c:pt idx="6">
                  <c:v>0.65</c:v>
                </c:pt>
                <c:pt idx="7">
                  <c:v>0.62</c:v>
                </c:pt>
                <c:pt idx="8">
                  <c:v>0.55000000000000004</c:v>
                </c:pt>
                <c:pt idx="9">
                  <c:v>0.53</c:v>
                </c:pt>
                <c:pt idx="10">
                  <c:v>0.57999999999999996</c:v>
                </c:pt>
                <c:pt idx="11">
                  <c:v>0.59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31-4650-9F45-18B8B2132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997952"/>
        <c:axId val="247999488"/>
      </c:barChart>
      <c:dateAx>
        <c:axId val="24799795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999488"/>
        <c:crosses val="autoZero"/>
        <c:auto val="1"/>
        <c:lblOffset val="100"/>
        <c:baseTimeUnit val="months"/>
      </c:dateAx>
      <c:valAx>
        <c:axId val="24799948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99795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Coke Sulfur CO 3'!$B$14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E36F-4CB6-ADFA-4E4D470F835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Sulfur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Sulfur CO 3'!$C$14:$AG$14</c:f>
              <c:numCache>
                <c:formatCode>General</c:formatCode>
                <c:ptCount val="31"/>
                <c:pt idx="0">
                  <c:v>0.59</c:v>
                </c:pt>
                <c:pt idx="1">
                  <c:v>0.6</c:v>
                </c:pt>
                <c:pt idx="2">
                  <c:v>0.57999999999999996</c:v>
                </c:pt>
                <c:pt idx="3">
                  <c:v>0.59</c:v>
                </c:pt>
                <c:pt idx="4">
                  <c:v>0.59</c:v>
                </c:pt>
                <c:pt idx="5">
                  <c:v>0.61</c:v>
                </c:pt>
                <c:pt idx="6">
                  <c:v>0.59</c:v>
                </c:pt>
                <c:pt idx="7">
                  <c:v>0.57999999999999996</c:v>
                </c:pt>
                <c:pt idx="8">
                  <c:v>0.6</c:v>
                </c:pt>
                <c:pt idx="9">
                  <c:v>0.61</c:v>
                </c:pt>
                <c:pt idx="10">
                  <c:v>0.57999999999999996</c:v>
                </c:pt>
                <c:pt idx="11">
                  <c:v>0.59</c:v>
                </c:pt>
                <c:pt idx="12">
                  <c:v>0.61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6F-4CB6-ADFA-4E4D470F8359}"/>
            </c:ext>
          </c:extLst>
        </c:ser>
        <c:ser>
          <c:idx val="2"/>
          <c:order val="1"/>
          <c:tx>
            <c:strRef>
              <c:f>'CKPI Coke Sulfur CO 3'!$B$15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16C-4E7F-89FF-84C7335E8E9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16C-4E7F-89FF-84C7335E8E9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16C-4E7F-89FF-84C7335E8E9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6C-4E7F-89FF-84C7335E8E9E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16C-4E7F-89FF-84C7335E8E9E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16C-4E7F-89FF-84C7335E8E9E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16C-4E7F-89FF-84C7335E8E9E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16C-4E7F-89FF-84C7335E8E9E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16C-4E7F-89FF-84C7335E8E9E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16C-4E7F-89FF-84C7335E8E9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16C-4E7F-89FF-84C7335E8E9E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16C-4E7F-89FF-84C7335E8E9E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16C-4E7F-89FF-84C7335E8E9E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16C-4E7F-89FF-84C7335E8E9E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16C-4E7F-89FF-84C7335E8E9E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16C-4E7F-89FF-84C7335E8E9E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16C-4E7F-89FF-84C7335E8E9E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16C-4E7F-89FF-84C7335E8E9E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16C-4E7F-89FF-84C7335E8E9E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16C-4E7F-89FF-84C7335E8E9E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16C-4E7F-89FF-84C7335E8E9E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16C-4E7F-89FF-84C7335E8E9E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16C-4E7F-89FF-84C7335E8E9E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16C-4E7F-89FF-84C7335E8E9E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16C-4E7F-89FF-84C7335E8E9E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16C-4E7F-89FF-84C7335E8E9E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16C-4E7F-89FF-84C7335E8E9E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16C-4E7F-89FF-84C7335E8E9E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16C-4E7F-89FF-84C7335E8E9E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16C-4E7F-89FF-84C7335E8E9E}"/>
                </c:ext>
              </c:extLst>
            </c:dLbl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Plan=0.65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6F-4CB6-ADFA-4E4D470F835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Sulfur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Sulfur CO 3'!$C$15:$AG$15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6F-4CB6-ADFA-4E4D470F8359}"/>
            </c:ext>
          </c:extLst>
        </c:ser>
        <c:ser>
          <c:idx val="4"/>
          <c:order val="2"/>
          <c:tx>
            <c:strRef>
              <c:f>'CKPI Coke Sulfur CO 3'!$B$16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E36F-4CB6-ADFA-4E4D470F835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Sulfur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Sulfur CO 3'!$C$16:$AG$16</c:f>
              <c:numCache>
                <c:formatCode>0.00</c:formatCode>
                <c:ptCount val="31"/>
                <c:pt idx="0">
                  <c:v>0.62716000000000005</c:v>
                </c:pt>
                <c:pt idx="1">
                  <c:v>0.62716000000000005</c:v>
                </c:pt>
                <c:pt idx="2">
                  <c:v>0.62716000000000005</c:v>
                </c:pt>
                <c:pt idx="3">
                  <c:v>0.62716000000000005</c:v>
                </c:pt>
                <c:pt idx="4">
                  <c:v>0.62716000000000005</c:v>
                </c:pt>
                <c:pt idx="5">
                  <c:v>0.62716000000000005</c:v>
                </c:pt>
                <c:pt idx="6">
                  <c:v>0.62716000000000005</c:v>
                </c:pt>
                <c:pt idx="7">
                  <c:v>0.62716000000000005</c:v>
                </c:pt>
                <c:pt idx="8">
                  <c:v>0.62716000000000005</c:v>
                </c:pt>
                <c:pt idx="9">
                  <c:v>0.62716000000000005</c:v>
                </c:pt>
                <c:pt idx="10">
                  <c:v>0.62716000000000005</c:v>
                </c:pt>
                <c:pt idx="11">
                  <c:v>0.62716000000000005</c:v>
                </c:pt>
                <c:pt idx="12">
                  <c:v>0.62716000000000005</c:v>
                </c:pt>
                <c:pt idx="13">
                  <c:v>0.62716000000000005</c:v>
                </c:pt>
                <c:pt idx="14">
                  <c:v>0.62716000000000005</c:v>
                </c:pt>
                <c:pt idx="15">
                  <c:v>0.62716000000000005</c:v>
                </c:pt>
                <c:pt idx="16">
                  <c:v>0.62716000000000005</c:v>
                </c:pt>
                <c:pt idx="17">
                  <c:v>0.62716000000000005</c:v>
                </c:pt>
                <c:pt idx="18">
                  <c:v>0.62716000000000005</c:v>
                </c:pt>
                <c:pt idx="19">
                  <c:v>0.62716000000000005</c:v>
                </c:pt>
                <c:pt idx="20">
                  <c:v>0.62716000000000005</c:v>
                </c:pt>
                <c:pt idx="21">
                  <c:v>0.62716000000000005</c:v>
                </c:pt>
                <c:pt idx="22">
                  <c:v>0.62716000000000005</c:v>
                </c:pt>
                <c:pt idx="23">
                  <c:v>0.62716000000000005</c:v>
                </c:pt>
                <c:pt idx="24">
                  <c:v>0.62716000000000005</c:v>
                </c:pt>
                <c:pt idx="25">
                  <c:v>0.62716000000000005</c:v>
                </c:pt>
                <c:pt idx="26">
                  <c:v>0.62716000000000005</c:v>
                </c:pt>
                <c:pt idx="27">
                  <c:v>0.62716000000000005</c:v>
                </c:pt>
                <c:pt idx="28">
                  <c:v>0.62716000000000005</c:v>
                </c:pt>
                <c:pt idx="29">
                  <c:v>0.62716000000000005</c:v>
                </c:pt>
                <c:pt idx="30">
                  <c:v>0.62716000000000005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36F-4CB6-ADFA-4E4D470F8359}"/>
            </c:ext>
          </c:extLst>
        </c:ser>
        <c:ser>
          <c:idx val="0"/>
          <c:order val="3"/>
          <c:tx>
            <c:strRef>
              <c:f>'CKPI Coke Sulfur CO 3'!$B$17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E36F-4CB6-ADFA-4E4D470F835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Sulfur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Sulfur CO 3'!$C$17:$AG$17</c:f>
              <c:numCache>
                <c:formatCode>0.00</c:formatCode>
                <c:ptCount val="31"/>
                <c:pt idx="0">
                  <c:v>0.59258</c:v>
                </c:pt>
                <c:pt idx="1">
                  <c:v>0.59258</c:v>
                </c:pt>
                <c:pt idx="2">
                  <c:v>0.59258</c:v>
                </c:pt>
                <c:pt idx="3">
                  <c:v>0.59258</c:v>
                </c:pt>
                <c:pt idx="4">
                  <c:v>0.59258</c:v>
                </c:pt>
                <c:pt idx="5">
                  <c:v>0.59258</c:v>
                </c:pt>
                <c:pt idx="6">
                  <c:v>0.59258</c:v>
                </c:pt>
                <c:pt idx="7">
                  <c:v>0.59258</c:v>
                </c:pt>
                <c:pt idx="8">
                  <c:v>0.59258</c:v>
                </c:pt>
                <c:pt idx="9">
                  <c:v>0.59258</c:v>
                </c:pt>
                <c:pt idx="10">
                  <c:v>0.59258</c:v>
                </c:pt>
                <c:pt idx="11">
                  <c:v>0.59258</c:v>
                </c:pt>
                <c:pt idx="12">
                  <c:v>0.59258</c:v>
                </c:pt>
                <c:pt idx="13">
                  <c:v>0.59258</c:v>
                </c:pt>
                <c:pt idx="14">
                  <c:v>0.59258</c:v>
                </c:pt>
                <c:pt idx="15">
                  <c:v>0.59258</c:v>
                </c:pt>
                <c:pt idx="16">
                  <c:v>0.59258</c:v>
                </c:pt>
                <c:pt idx="17">
                  <c:v>0.59258</c:v>
                </c:pt>
                <c:pt idx="18">
                  <c:v>0.59258</c:v>
                </c:pt>
                <c:pt idx="19">
                  <c:v>0.59258</c:v>
                </c:pt>
                <c:pt idx="20">
                  <c:v>0.59258</c:v>
                </c:pt>
                <c:pt idx="21">
                  <c:v>0.59258</c:v>
                </c:pt>
                <c:pt idx="22">
                  <c:v>0.59258</c:v>
                </c:pt>
                <c:pt idx="23">
                  <c:v>0.59258</c:v>
                </c:pt>
                <c:pt idx="24">
                  <c:v>0.59258</c:v>
                </c:pt>
                <c:pt idx="25">
                  <c:v>0.59258</c:v>
                </c:pt>
                <c:pt idx="26">
                  <c:v>0.59258</c:v>
                </c:pt>
                <c:pt idx="27">
                  <c:v>0.59258</c:v>
                </c:pt>
                <c:pt idx="28">
                  <c:v>0.59258</c:v>
                </c:pt>
                <c:pt idx="29">
                  <c:v>0.59258</c:v>
                </c:pt>
                <c:pt idx="30">
                  <c:v>0.59258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36F-4CB6-ADFA-4E4D470F8359}"/>
            </c:ext>
          </c:extLst>
        </c:ser>
        <c:ser>
          <c:idx val="3"/>
          <c:order val="4"/>
          <c:tx>
            <c:strRef>
              <c:f>'CKPI Coke Sulfur CO 3'!$B$18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E36F-4CB6-ADFA-4E4D470F835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Sulfur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Sulfur CO 3'!$C$18:$AG$18</c:f>
              <c:numCache>
                <c:formatCode>0.00</c:formatCode>
                <c:ptCount val="31"/>
                <c:pt idx="0">
                  <c:v>0.55801000000000001</c:v>
                </c:pt>
                <c:pt idx="1">
                  <c:v>0.55801000000000001</c:v>
                </c:pt>
                <c:pt idx="2">
                  <c:v>0.55801000000000001</c:v>
                </c:pt>
                <c:pt idx="3">
                  <c:v>0.55801000000000001</c:v>
                </c:pt>
                <c:pt idx="4">
                  <c:v>0.55801000000000001</c:v>
                </c:pt>
                <c:pt idx="5">
                  <c:v>0.55801000000000001</c:v>
                </c:pt>
                <c:pt idx="6">
                  <c:v>0.55801000000000001</c:v>
                </c:pt>
                <c:pt idx="7">
                  <c:v>0.55801000000000001</c:v>
                </c:pt>
                <c:pt idx="8">
                  <c:v>0.55801000000000001</c:v>
                </c:pt>
                <c:pt idx="9">
                  <c:v>0.55801000000000001</c:v>
                </c:pt>
                <c:pt idx="10">
                  <c:v>0.55801000000000001</c:v>
                </c:pt>
                <c:pt idx="11">
                  <c:v>0.55801000000000001</c:v>
                </c:pt>
                <c:pt idx="12">
                  <c:v>0.55801000000000001</c:v>
                </c:pt>
                <c:pt idx="13">
                  <c:v>0.55801000000000001</c:v>
                </c:pt>
                <c:pt idx="14">
                  <c:v>0.55801000000000001</c:v>
                </c:pt>
                <c:pt idx="15">
                  <c:v>0.55801000000000001</c:v>
                </c:pt>
                <c:pt idx="16">
                  <c:v>0.55801000000000001</c:v>
                </c:pt>
                <c:pt idx="17">
                  <c:v>0.55801000000000001</c:v>
                </c:pt>
                <c:pt idx="18">
                  <c:v>0.55801000000000001</c:v>
                </c:pt>
                <c:pt idx="19">
                  <c:v>0.55801000000000001</c:v>
                </c:pt>
                <c:pt idx="20">
                  <c:v>0.55801000000000001</c:v>
                </c:pt>
                <c:pt idx="21">
                  <c:v>0.55801000000000001</c:v>
                </c:pt>
                <c:pt idx="22">
                  <c:v>0.55801000000000001</c:v>
                </c:pt>
                <c:pt idx="23">
                  <c:v>0.55801000000000001</c:v>
                </c:pt>
                <c:pt idx="24">
                  <c:v>0.55801000000000001</c:v>
                </c:pt>
                <c:pt idx="25">
                  <c:v>0.55801000000000001</c:v>
                </c:pt>
                <c:pt idx="26">
                  <c:v>0.55801000000000001</c:v>
                </c:pt>
                <c:pt idx="27">
                  <c:v>0.55801000000000001</c:v>
                </c:pt>
                <c:pt idx="28">
                  <c:v>0.55801000000000001</c:v>
                </c:pt>
                <c:pt idx="29">
                  <c:v>0.55801000000000001</c:v>
                </c:pt>
                <c:pt idx="30">
                  <c:v>0.55801000000000001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36F-4CB6-ADFA-4E4D470F8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8115200"/>
        <c:axId val="248116736"/>
      </c:lineChart>
      <c:dateAx>
        <c:axId val="24811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16736"/>
        <c:crosses val="autoZero"/>
        <c:auto val="0"/>
        <c:lblOffset val="100"/>
        <c:baseTimeUnit val="days"/>
      </c:dateAx>
      <c:valAx>
        <c:axId val="248116736"/>
        <c:scaling>
          <c:orientation val="minMax"/>
          <c:max val="0.70000000000000007"/>
          <c:min val="0.5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15200"/>
        <c:crosses val="autoZero"/>
        <c:crossBetween val="between"/>
        <c:majorUnit val="2.0000000000000004E-2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Coke Sulfur CO 4'!$G$7:$N$7</c:f>
          <c:strCache>
            <c:ptCount val="8"/>
            <c:pt idx="0">
              <c:v>Coke Sulphur CO#4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Coke Sulfur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Sulfur CO 4'!$EI$2:$EY$2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Coke Sulfur CO 4'!$EI$3:$EY$3</c:f>
              <c:numCache>
                <c:formatCode>0.00</c:formatCode>
                <c:ptCount val="12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4F-415E-82B8-BF97EBB5D116}"/>
            </c:ext>
          </c:extLst>
        </c:ser>
        <c:ser>
          <c:idx val="1"/>
          <c:order val="1"/>
          <c:tx>
            <c:strRef>
              <c:f>'CKPI Coke Sulfur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Sulfur CO 4'!$EI$2:$EY$2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Coke Sulfur CO 4'!$EI$4:$EY$4</c:f>
              <c:numCache>
                <c:formatCode>0.00</c:formatCode>
                <c:ptCount val="12"/>
                <c:pt idx="0">
                  <c:v>0.68</c:v>
                </c:pt>
                <c:pt idx="1">
                  <c:v>0.72</c:v>
                </c:pt>
                <c:pt idx="2">
                  <c:v>0.68</c:v>
                </c:pt>
                <c:pt idx="3">
                  <c:v>0.68</c:v>
                </c:pt>
                <c:pt idx="4">
                  <c:v>0.68</c:v>
                </c:pt>
                <c:pt idx="5">
                  <c:v>0.69</c:v>
                </c:pt>
                <c:pt idx="6">
                  <c:v>0.63</c:v>
                </c:pt>
                <c:pt idx="7">
                  <c:v>0.61</c:v>
                </c:pt>
                <c:pt idx="8">
                  <c:v>0.56000000000000005</c:v>
                </c:pt>
                <c:pt idx="9">
                  <c:v>0.54</c:v>
                </c:pt>
                <c:pt idx="10">
                  <c:v>0.57999999999999996</c:v>
                </c:pt>
                <c:pt idx="11">
                  <c:v>0.59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4F-415E-82B8-BF97EBB5D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784192"/>
        <c:axId val="247785728"/>
      </c:barChart>
      <c:dateAx>
        <c:axId val="24778419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785728"/>
        <c:crosses val="autoZero"/>
        <c:auto val="1"/>
        <c:lblOffset val="100"/>
        <c:baseTimeUnit val="months"/>
      </c:dateAx>
      <c:valAx>
        <c:axId val="24778572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78419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Coke Sulfur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CED7-4C79-A073-5423481B930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Sulfur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Sulfur CO 4'!$C$14:$AG$14</c:f>
              <c:numCache>
                <c:formatCode>General</c:formatCode>
                <c:ptCount val="31"/>
                <c:pt idx="0">
                  <c:v>0.6</c:v>
                </c:pt>
                <c:pt idx="1">
                  <c:v>0.59</c:v>
                </c:pt>
                <c:pt idx="2">
                  <c:v>0.6</c:v>
                </c:pt>
                <c:pt idx="3">
                  <c:v>0.61</c:v>
                </c:pt>
                <c:pt idx="4">
                  <c:v>0.61</c:v>
                </c:pt>
                <c:pt idx="5">
                  <c:v>0.62</c:v>
                </c:pt>
                <c:pt idx="6">
                  <c:v>0.61</c:v>
                </c:pt>
                <c:pt idx="7">
                  <c:v>0.59</c:v>
                </c:pt>
                <c:pt idx="8">
                  <c:v>0.57999999999999996</c:v>
                </c:pt>
                <c:pt idx="9">
                  <c:v>0.61</c:v>
                </c:pt>
                <c:pt idx="10">
                  <c:v>0.59</c:v>
                </c:pt>
                <c:pt idx="11">
                  <c:v>0.6</c:v>
                </c:pt>
                <c:pt idx="1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D7-4C79-A073-5423481B930E}"/>
            </c:ext>
          </c:extLst>
        </c:ser>
        <c:ser>
          <c:idx val="2"/>
          <c:order val="1"/>
          <c:tx>
            <c:strRef>
              <c:f>'CKPI Coke Sulfur CO 4'!$B$15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chemeClr val="tx1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ED7-4C79-A073-5423481B930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Sulfur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Sulfur CO 4'!$C$15:$AG$15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D7-4C79-A073-5423481B930E}"/>
            </c:ext>
          </c:extLst>
        </c:ser>
        <c:ser>
          <c:idx val="4"/>
          <c:order val="2"/>
          <c:tx>
            <c:strRef>
              <c:f>'CKPI Coke Sulfur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CED7-4C79-A073-5423481B930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Sulfur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Sulfur CO 4'!$C$16:$AG$16</c:f>
              <c:numCache>
                <c:formatCode>0.00</c:formatCode>
                <c:ptCount val="31"/>
                <c:pt idx="0">
                  <c:v>0.62087000000000003</c:v>
                </c:pt>
                <c:pt idx="1">
                  <c:v>0.62087000000000003</c:v>
                </c:pt>
                <c:pt idx="2">
                  <c:v>0.62087000000000003</c:v>
                </c:pt>
                <c:pt idx="3">
                  <c:v>0.62087000000000003</c:v>
                </c:pt>
                <c:pt idx="4">
                  <c:v>0.62087000000000003</c:v>
                </c:pt>
                <c:pt idx="5">
                  <c:v>0.62087000000000003</c:v>
                </c:pt>
                <c:pt idx="6">
                  <c:v>0.62087000000000003</c:v>
                </c:pt>
                <c:pt idx="7">
                  <c:v>0.62087000000000003</c:v>
                </c:pt>
                <c:pt idx="8">
                  <c:v>0.62087000000000003</c:v>
                </c:pt>
                <c:pt idx="9">
                  <c:v>0.62087000000000003</c:v>
                </c:pt>
                <c:pt idx="10">
                  <c:v>0.62087000000000003</c:v>
                </c:pt>
                <c:pt idx="11">
                  <c:v>0.62087000000000003</c:v>
                </c:pt>
                <c:pt idx="12">
                  <c:v>0.62087000000000003</c:v>
                </c:pt>
                <c:pt idx="13">
                  <c:v>0.62087000000000003</c:v>
                </c:pt>
                <c:pt idx="14">
                  <c:v>0.62087000000000003</c:v>
                </c:pt>
                <c:pt idx="15">
                  <c:v>0.62087000000000003</c:v>
                </c:pt>
                <c:pt idx="16">
                  <c:v>0.62087000000000003</c:v>
                </c:pt>
                <c:pt idx="17">
                  <c:v>0.62087000000000003</c:v>
                </c:pt>
                <c:pt idx="18">
                  <c:v>0.62087000000000003</c:v>
                </c:pt>
                <c:pt idx="19">
                  <c:v>0.62087000000000003</c:v>
                </c:pt>
                <c:pt idx="20">
                  <c:v>0.62087000000000003</c:v>
                </c:pt>
                <c:pt idx="21">
                  <c:v>0.62087000000000003</c:v>
                </c:pt>
                <c:pt idx="22">
                  <c:v>0.62087000000000003</c:v>
                </c:pt>
                <c:pt idx="23">
                  <c:v>0.62087000000000003</c:v>
                </c:pt>
                <c:pt idx="24">
                  <c:v>0.62087000000000003</c:v>
                </c:pt>
                <c:pt idx="25">
                  <c:v>0.62087000000000003</c:v>
                </c:pt>
                <c:pt idx="26">
                  <c:v>0.62087000000000003</c:v>
                </c:pt>
                <c:pt idx="27">
                  <c:v>0.62087000000000003</c:v>
                </c:pt>
                <c:pt idx="28">
                  <c:v>0.62087000000000003</c:v>
                </c:pt>
                <c:pt idx="29">
                  <c:v>0.62087000000000003</c:v>
                </c:pt>
                <c:pt idx="30">
                  <c:v>0.62087000000000003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D7-4C79-A073-5423481B930E}"/>
            </c:ext>
          </c:extLst>
        </c:ser>
        <c:ser>
          <c:idx val="0"/>
          <c:order val="3"/>
          <c:tx>
            <c:strRef>
              <c:f>'CKPI Coke Sulfur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CED7-4C79-A073-5423481B930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Sulfur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Sulfur CO 4'!$C$17:$AG$17</c:f>
              <c:numCache>
                <c:formatCode>0.00</c:formatCode>
                <c:ptCount val="31"/>
                <c:pt idx="0">
                  <c:v>0.58806000000000003</c:v>
                </c:pt>
                <c:pt idx="1">
                  <c:v>0.58806000000000003</c:v>
                </c:pt>
                <c:pt idx="2">
                  <c:v>0.58806000000000003</c:v>
                </c:pt>
                <c:pt idx="3">
                  <c:v>0.58806000000000003</c:v>
                </c:pt>
                <c:pt idx="4">
                  <c:v>0.58806000000000003</c:v>
                </c:pt>
                <c:pt idx="5">
                  <c:v>0.58806000000000003</c:v>
                </c:pt>
                <c:pt idx="6">
                  <c:v>0.58806000000000003</c:v>
                </c:pt>
                <c:pt idx="7">
                  <c:v>0.58806000000000003</c:v>
                </c:pt>
                <c:pt idx="8">
                  <c:v>0.58806000000000003</c:v>
                </c:pt>
                <c:pt idx="9">
                  <c:v>0.58806000000000003</c:v>
                </c:pt>
                <c:pt idx="10">
                  <c:v>0.58806000000000003</c:v>
                </c:pt>
                <c:pt idx="11">
                  <c:v>0.58806000000000003</c:v>
                </c:pt>
                <c:pt idx="12">
                  <c:v>0.58806000000000003</c:v>
                </c:pt>
                <c:pt idx="13">
                  <c:v>0.58806000000000003</c:v>
                </c:pt>
                <c:pt idx="14">
                  <c:v>0.58806000000000003</c:v>
                </c:pt>
                <c:pt idx="15">
                  <c:v>0.58806000000000003</c:v>
                </c:pt>
                <c:pt idx="16">
                  <c:v>0.58806000000000003</c:v>
                </c:pt>
                <c:pt idx="17">
                  <c:v>0.58806000000000003</c:v>
                </c:pt>
                <c:pt idx="18">
                  <c:v>0.58806000000000003</c:v>
                </c:pt>
                <c:pt idx="19">
                  <c:v>0.58806000000000003</c:v>
                </c:pt>
                <c:pt idx="20">
                  <c:v>0.58806000000000003</c:v>
                </c:pt>
                <c:pt idx="21">
                  <c:v>0.58806000000000003</c:v>
                </c:pt>
                <c:pt idx="22">
                  <c:v>0.58806000000000003</c:v>
                </c:pt>
                <c:pt idx="23">
                  <c:v>0.58806000000000003</c:v>
                </c:pt>
                <c:pt idx="24">
                  <c:v>0.58806000000000003</c:v>
                </c:pt>
                <c:pt idx="25">
                  <c:v>0.58806000000000003</c:v>
                </c:pt>
                <c:pt idx="26">
                  <c:v>0.58806000000000003</c:v>
                </c:pt>
                <c:pt idx="27">
                  <c:v>0.58806000000000003</c:v>
                </c:pt>
                <c:pt idx="28">
                  <c:v>0.58806000000000003</c:v>
                </c:pt>
                <c:pt idx="29">
                  <c:v>0.58806000000000003</c:v>
                </c:pt>
                <c:pt idx="30">
                  <c:v>0.58806000000000003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D7-4C79-A073-5423481B930E}"/>
            </c:ext>
          </c:extLst>
        </c:ser>
        <c:ser>
          <c:idx val="3"/>
          <c:order val="4"/>
          <c:tx>
            <c:strRef>
              <c:f>'CKPI Coke Sulfur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CED7-4C79-A073-5423481B930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Sulfur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Sulfur CO 4'!$C$18:$AG$18</c:f>
              <c:numCache>
                <c:formatCode>0.00</c:formatCode>
                <c:ptCount val="31"/>
                <c:pt idx="0">
                  <c:v>0.55525999999999998</c:v>
                </c:pt>
                <c:pt idx="1">
                  <c:v>0.55525999999999998</c:v>
                </c:pt>
                <c:pt idx="2">
                  <c:v>0.55525999999999998</c:v>
                </c:pt>
                <c:pt idx="3">
                  <c:v>0.55525999999999998</c:v>
                </c:pt>
                <c:pt idx="4">
                  <c:v>0.55525999999999998</c:v>
                </c:pt>
                <c:pt idx="5">
                  <c:v>0.55525999999999998</c:v>
                </c:pt>
                <c:pt idx="6">
                  <c:v>0.55525999999999998</c:v>
                </c:pt>
                <c:pt idx="7">
                  <c:v>0.55525999999999998</c:v>
                </c:pt>
                <c:pt idx="8">
                  <c:v>0.55525999999999998</c:v>
                </c:pt>
                <c:pt idx="9">
                  <c:v>0.55525999999999998</c:v>
                </c:pt>
                <c:pt idx="10">
                  <c:v>0.55525999999999998</c:v>
                </c:pt>
                <c:pt idx="11">
                  <c:v>0.55525999999999998</c:v>
                </c:pt>
                <c:pt idx="12">
                  <c:v>0.55525999999999998</c:v>
                </c:pt>
                <c:pt idx="13">
                  <c:v>0.55525999999999998</c:v>
                </c:pt>
                <c:pt idx="14">
                  <c:v>0.55525999999999998</c:v>
                </c:pt>
                <c:pt idx="15">
                  <c:v>0.55525999999999998</c:v>
                </c:pt>
                <c:pt idx="16">
                  <c:v>0.55525999999999998</c:v>
                </c:pt>
                <c:pt idx="17">
                  <c:v>0.55525999999999998</c:v>
                </c:pt>
                <c:pt idx="18">
                  <c:v>0.55525999999999998</c:v>
                </c:pt>
                <c:pt idx="19">
                  <c:v>0.55525999999999998</c:v>
                </c:pt>
                <c:pt idx="20">
                  <c:v>0.55525999999999998</c:v>
                </c:pt>
                <c:pt idx="21">
                  <c:v>0.55525999999999998</c:v>
                </c:pt>
                <c:pt idx="22">
                  <c:v>0.55525999999999998</c:v>
                </c:pt>
                <c:pt idx="23">
                  <c:v>0.55525999999999998</c:v>
                </c:pt>
                <c:pt idx="24">
                  <c:v>0.55525999999999998</c:v>
                </c:pt>
                <c:pt idx="25">
                  <c:v>0.55525999999999998</c:v>
                </c:pt>
                <c:pt idx="26">
                  <c:v>0.55525999999999998</c:v>
                </c:pt>
                <c:pt idx="27">
                  <c:v>0.55525999999999998</c:v>
                </c:pt>
                <c:pt idx="28">
                  <c:v>0.55525999999999998</c:v>
                </c:pt>
                <c:pt idx="29">
                  <c:v>0.55525999999999998</c:v>
                </c:pt>
                <c:pt idx="30">
                  <c:v>0.55525999999999998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ED7-4C79-A073-5423481B9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7950336"/>
        <c:axId val="247956224"/>
      </c:lineChart>
      <c:dateAx>
        <c:axId val="247950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956224"/>
        <c:crosses val="autoZero"/>
        <c:auto val="0"/>
        <c:lblOffset val="100"/>
        <c:baseTimeUnit val="days"/>
      </c:dateAx>
      <c:valAx>
        <c:axId val="247956224"/>
        <c:scaling>
          <c:orientation val="minMax"/>
          <c:max val="0.70000000000000007"/>
          <c:min val="0.5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950336"/>
        <c:crosses val="autoZero"/>
        <c:crossBetween val="between"/>
        <c:majorUnit val="2.0000000000000004E-2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Coke Ash CO 3'!$G$7:$N$7</c:f>
          <c:strCache>
            <c:ptCount val="8"/>
            <c:pt idx="0">
              <c:v>Coke Ash CO#3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Coke Ash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Ash CO 3'!$EJ$2:$EY$2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Coke Ash CO 3'!$EJ$3:$EY$3</c:f>
              <c:numCache>
                <c:formatCode>0.00</c:formatCode>
                <c:ptCount val="12"/>
                <c:pt idx="0">
                  <c:v>12.7</c:v>
                </c:pt>
                <c:pt idx="1">
                  <c:v>12.7</c:v>
                </c:pt>
                <c:pt idx="2">
                  <c:v>12.7</c:v>
                </c:pt>
                <c:pt idx="3">
                  <c:v>12.7</c:v>
                </c:pt>
                <c:pt idx="4">
                  <c:v>12.7</c:v>
                </c:pt>
                <c:pt idx="5">
                  <c:v>12.7</c:v>
                </c:pt>
                <c:pt idx="6">
                  <c:v>12.7</c:v>
                </c:pt>
                <c:pt idx="7">
                  <c:v>12.7</c:v>
                </c:pt>
                <c:pt idx="8">
                  <c:v>12.7</c:v>
                </c:pt>
                <c:pt idx="9">
                  <c:v>13.21</c:v>
                </c:pt>
                <c:pt idx="10">
                  <c:v>13.3</c:v>
                </c:pt>
                <c:pt idx="11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4A-4539-9D12-595894B5AB85}"/>
            </c:ext>
          </c:extLst>
        </c:ser>
        <c:ser>
          <c:idx val="1"/>
          <c:order val="1"/>
          <c:tx>
            <c:strRef>
              <c:f>'CKPI Coke Ash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Ash CO 3'!$EJ$2:$EY$2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Coke Ash CO 3'!$EJ$4:$EY$4</c:f>
              <c:numCache>
                <c:formatCode>0.00</c:formatCode>
                <c:ptCount val="12"/>
                <c:pt idx="0">
                  <c:v>12</c:v>
                </c:pt>
                <c:pt idx="1">
                  <c:v>11.8</c:v>
                </c:pt>
                <c:pt idx="2">
                  <c:v>12.25</c:v>
                </c:pt>
                <c:pt idx="3">
                  <c:v>12.13</c:v>
                </c:pt>
                <c:pt idx="4">
                  <c:v>12.39</c:v>
                </c:pt>
                <c:pt idx="5">
                  <c:v>12.42</c:v>
                </c:pt>
                <c:pt idx="6">
                  <c:v>12.59</c:v>
                </c:pt>
                <c:pt idx="7">
                  <c:v>12.87</c:v>
                </c:pt>
                <c:pt idx="8">
                  <c:v>13.08</c:v>
                </c:pt>
                <c:pt idx="9">
                  <c:v>13.1</c:v>
                </c:pt>
                <c:pt idx="10">
                  <c:v>13.1</c:v>
                </c:pt>
                <c:pt idx="11">
                  <c:v>13.26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4A-4539-9D12-595894B5A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8211840"/>
        <c:axId val="258213376"/>
      </c:barChart>
      <c:dateAx>
        <c:axId val="2582118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58213376"/>
        <c:crosses val="autoZero"/>
        <c:auto val="1"/>
        <c:lblOffset val="100"/>
        <c:baseTimeUnit val="months"/>
      </c:dateAx>
      <c:valAx>
        <c:axId val="25821337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5821184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Coke Ash CO 3'!$B$14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72F2-43D5-9668-6598FECD938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Ash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Ash CO 3'!$C$14:$AG$14</c:f>
              <c:numCache>
                <c:formatCode>General</c:formatCode>
                <c:ptCount val="31"/>
                <c:pt idx="0">
                  <c:v>13.48</c:v>
                </c:pt>
                <c:pt idx="1">
                  <c:v>13.65</c:v>
                </c:pt>
                <c:pt idx="2">
                  <c:v>13.36</c:v>
                </c:pt>
                <c:pt idx="3">
                  <c:v>13.43</c:v>
                </c:pt>
                <c:pt idx="4">
                  <c:v>13.66</c:v>
                </c:pt>
                <c:pt idx="5">
                  <c:v>13.35</c:v>
                </c:pt>
                <c:pt idx="6">
                  <c:v>13.26</c:v>
                </c:pt>
                <c:pt idx="7">
                  <c:v>13.31</c:v>
                </c:pt>
                <c:pt idx="8">
                  <c:v>13.68</c:v>
                </c:pt>
                <c:pt idx="9">
                  <c:v>13.63</c:v>
                </c:pt>
                <c:pt idx="10">
                  <c:v>13.6</c:v>
                </c:pt>
                <c:pt idx="11">
                  <c:v>13.65</c:v>
                </c:pt>
                <c:pt idx="12">
                  <c:v>13.35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2-43D5-9668-6598FECD9386}"/>
            </c:ext>
          </c:extLst>
        </c:ser>
        <c:ser>
          <c:idx val="2"/>
          <c:order val="1"/>
          <c:tx>
            <c:strRef>
              <c:f>'CKPI Coke Ash CO 3'!$B$15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2.1216848673946912E-2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72F2-43D5-9668-6598FECD938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Ash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Ash CO 3'!$C$15:$AG$15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2-43D5-9668-6598FECD9386}"/>
            </c:ext>
          </c:extLst>
        </c:ser>
        <c:ser>
          <c:idx val="4"/>
          <c:order val="2"/>
          <c:tx>
            <c:strRef>
              <c:f>'CKPI Coke Ash CO 3'!$B$16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72F2-43D5-9668-6598FECD938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Ash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Ash CO 3'!$C$16:$AG$16</c:f>
              <c:numCache>
                <c:formatCode>0.00</c:formatCode>
                <c:ptCount val="31"/>
                <c:pt idx="0">
                  <c:v>13.749000000000001</c:v>
                </c:pt>
                <c:pt idx="1">
                  <c:v>13.749000000000001</c:v>
                </c:pt>
                <c:pt idx="2">
                  <c:v>13.749000000000001</c:v>
                </c:pt>
                <c:pt idx="3">
                  <c:v>13.749000000000001</c:v>
                </c:pt>
                <c:pt idx="4">
                  <c:v>13.749000000000001</c:v>
                </c:pt>
                <c:pt idx="5">
                  <c:v>13.749000000000001</c:v>
                </c:pt>
                <c:pt idx="6">
                  <c:v>13.749000000000001</c:v>
                </c:pt>
                <c:pt idx="7">
                  <c:v>13.749000000000001</c:v>
                </c:pt>
                <c:pt idx="8">
                  <c:v>13.749000000000001</c:v>
                </c:pt>
                <c:pt idx="9">
                  <c:v>13.749000000000001</c:v>
                </c:pt>
                <c:pt idx="10">
                  <c:v>13.749000000000001</c:v>
                </c:pt>
                <c:pt idx="11">
                  <c:v>13.749000000000001</c:v>
                </c:pt>
                <c:pt idx="12">
                  <c:v>13.749000000000001</c:v>
                </c:pt>
                <c:pt idx="13">
                  <c:v>13.749000000000001</c:v>
                </c:pt>
                <c:pt idx="14">
                  <c:v>13.749000000000001</c:v>
                </c:pt>
                <c:pt idx="15">
                  <c:v>13.749000000000001</c:v>
                </c:pt>
                <c:pt idx="16">
                  <c:v>13.749000000000001</c:v>
                </c:pt>
                <c:pt idx="17">
                  <c:v>13.749000000000001</c:v>
                </c:pt>
                <c:pt idx="18">
                  <c:v>13.749000000000001</c:v>
                </c:pt>
                <c:pt idx="19">
                  <c:v>13.749000000000001</c:v>
                </c:pt>
                <c:pt idx="20">
                  <c:v>13.749000000000001</c:v>
                </c:pt>
                <c:pt idx="21">
                  <c:v>13.749000000000001</c:v>
                </c:pt>
                <c:pt idx="22">
                  <c:v>13.749000000000001</c:v>
                </c:pt>
                <c:pt idx="23">
                  <c:v>13.749000000000001</c:v>
                </c:pt>
                <c:pt idx="24">
                  <c:v>13.749000000000001</c:v>
                </c:pt>
                <c:pt idx="25">
                  <c:v>13.749000000000001</c:v>
                </c:pt>
                <c:pt idx="26">
                  <c:v>13.749000000000001</c:v>
                </c:pt>
                <c:pt idx="27">
                  <c:v>13.749000000000001</c:v>
                </c:pt>
                <c:pt idx="28">
                  <c:v>13.749000000000001</c:v>
                </c:pt>
                <c:pt idx="29">
                  <c:v>13.749000000000001</c:v>
                </c:pt>
                <c:pt idx="30">
                  <c:v>13.749000000000001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2F2-43D5-9668-6598FECD9386}"/>
            </c:ext>
          </c:extLst>
        </c:ser>
        <c:ser>
          <c:idx val="0"/>
          <c:order val="3"/>
          <c:tx>
            <c:strRef>
              <c:f>'CKPI Coke Ash CO 3'!$B$17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layout>
                <c:manualLayout>
                  <c:x val="-1.4545454545454545E-3"/>
                  <c:y val="-2.2464898595943836E-2"/>
                </c:manualLayout>
              </c:layout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72F2-43D5-9668-6598FECD938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Ash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Ash CO 3'!$C$17:$AG$17</c:f>
              <c:numCache>
                <c:formatCode>0.00</c:formatCode>
                <c:ptCount val="31"/>
                <c:pt idx="0">
                  <c:v>13.256</c:v>
                </c:pt>
                <c:pt idx="1">
                  <c:v>13.256</c:v>
                </c:pt>
                <c:pt idx="2">
                  <c:v>13.256</c:v>
                </c:pt>
                <c:pt idx="3">
                  <c:v>13.256</c:v>
                </c:pt>
                <c:pt idx="4">
                  <c:v>13.256</c:v>
                </c:pt>
                <c:pt idx="5">
                  <c:v>13.256</c:v>
                </c:pt>
                <c:pt idx="6">
                  <c:v>13.256</c:v>
                </c:pt>
                <c:pt idx="7">
                  <c:v>13.256</c:v>
                </c:pt>
                <c:pt idx="8">
                  <c:v>13.256</c:v>
                </c:pt>
                <c:pt idx="9">
                  <c:v>13.256</c:v>
                </c:pt>
                <c:pt idx="10">
                  <c:v>13.256</c:v>
                </c:pt>
                <c:pt idx="11">
                  <c:v>13.256</c:v>
                </c:pt>
                <c:pt idx="12">
                  <c:v>13.256</c:v>
                </c:pt>
                <c:pt idx="13">
                  <c:v>13.256</c:v>
                </c:pt>
                <c:pt idx="14">
                  <c:v>13.256</c:v>
                </c:pt>
                <c:pt idx="15">
                  <c:v>13.256</c:v>
                </c:pt>
                <c:pt idx="16">
                  <c:v>13.256</c:v>
                </c:pt>
                <c:pt idx="17">
                  <c:v>13.256</c:v>
                </c:pt>
                <c:pt idx="18">
                  <c:v>13.256</c:v>
                </c:pt>
                <c:pt idx="19">
                  <c:v>13.256</c:v>
                </c:pt>
                <c:pt idx="20">
                  <c:v>13.256</c:v>
                </c:pt>
                <c:pt idx="21">
                  <c:v>13.256</c:v>
                </c:pt>
                <c:pt idx="22">
                  <c:v>13.256</c:v>
                </c:pt>
                <c:pt idx="23">
                  <c:v>13.256</c:v>
                </c:pt>
                <c:pt idx="24">
                  <c:v>13.256</c:v>
                </c:pt>
                <c:pt idx="25">
                  <c:v>13.256</c:v>
                </c:pt>
                <c:pt idx="26">
                  <c:v>13.256</c:v>
                </c:pt>
                <c:pt idx="27">
                  <c:v>13.256</c:v>
                </c:pt>
                <c:pt idx="28">
                  <c:v>13.256</c:v>
                </c:pt>
                <c:pt idx="29">
                  <c:v>13.256</c:v>
                </c:pt>
                <c:pt idx="30">
                  <c:v>13.256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2F2-43D5-9668-6598FECD9386}"/>
            </c:ext>
          </c:extLst>
        </c:ser>
        <c:ser>
          <c:idx val="3"/>
          <c:order val="4"/>
          <c:tx>
            <c:strRef>
              <c:f>'CKPI Coke Ash CO 3'!$B$18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72F2-43D5-9668-6598FECD938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Ash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Ash CO 3'!$C$18:$AG$18</c:f>
              <c:numCache>
                <c:formatCode>0.00</c:formatCode>
                <c:ptCount val="31"/>
                <c:pt idx="0">
                  <c:v>12.763</c:v>
                </c:pt>
                <c:pt idx="1">
                  <c:v>12.763</c:v>
                </c:pt>
                <c:pt idx="2">
                  <c:v>12.763</c:v>
                </c:pt>
                <c:pt idx="3">
                  <c:v>12.763</c:v>
                </c:pt>
                <c:pt idx="4">
                  <c:v>12.763</c:v>
                </c:pt>
                <c:pt idx="5">
                  <c:v>12.763</c:v>
                </c:pt>
                <c:pt idx="6">
                  <c:v>12.763</c:v>
                </c:pt>
                <c:pt idx="7">
                  <c:v>12.763</c:v>
                </c:pt>
                <c:pt idx="8">
                  <c:v>12.763</c:v>
                </c:pt>
                <c:pt idx="9">
                  <c:v>12.763</c:v>
                </c:pt>
                <c:pt idx="10">
                  <c:v>12.763</c:v>
                </c:pt>
                <c:pt idx="11">
                  <c:v>12.763</c:v>
                </c:pt>
                <c:pt idx="12">
                  <c:v>12.763</c:v>
                </c:pt>
                <c:pt idx="13">
                  <c:v>12.763</c:v>
                </c:pt>
                <c:pt idx="14">
                  <c:v>12.763</c:v>
                </c:pt>
                <c:pt idx="15">
                  <c:v>12.763</c:v>
                </c:pt>
                <c:pt idx="16">
                  <c:v>12.763</c:v>
                </c:pt>
                <c:pt idx="17">
                  <c:v>12.763</c:v>
                </c:pt>
                <c:pt idx="18">
                  <c:v>12.763</c:v>
                </c:pt>
                <c:pt idx="19">
                  <c:v>12.763</c:v>
                </c:pt>
                <c:pt idx="20">
                  <c:v>12.763</c:v>
                </c:pt>
                <c:pt idx="21">
                  <c:v>12.763</c:v>
                </c:pt>
                <c:pt idx="22">
                  <c:v>12.763</c:v>
                </c:pt>
                <c:pt idx="23">
                  <c:v>12.763</c:v>
                </c:pt>
                <c:pt idx="24">
                  <c:v>12.763</c:v>
                </c:pt>
                <c:pt idx="25">
                  <c:v>12.763</c:v>
                </c:pt>
                <c:pt idx="26">
                  <c:v>12.763</c:v>
                </c:pt>
                <c:pt idx="27">
                  <c:v>12.763</c:v>
                </c:pt>
                <c:pt idx="28">
                  <c:v>12.763</c:v>
                </c:pt>
                <c:pt idx="29">
                  <c:v>12.763</c:v>
                </c:pt>
                <c:pt idx="30">
                  <c:v>12.763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2F2-43D5-9668-6598FECD9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492672"/>
        <c:axId val="258531328"/>
      </c:lineChart>
      <c:dateAx>
        <c:axId val="258492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531328"/>
        <c:crosses val="autoZero"/>
        <c:auto val="0"/>
        <c:lblOffset val="100"/>
        <c:baseTimeUnit val="days"/>
      </c:dateAx>
      <c:valAx>
        <c:axId val="258531328"/>
        <c:scaling>
          <c:orientation val="minMax"/>
          <c:max val="15"/>
          <c:min val="1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492672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Coke Ash CO 4'!$G$7:$N$7</c:f>
          <c:strCache>
            <c:ptCount val="8"/>
            <c:pt idx="0">
              <c:v>Coke Ash CO#4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Coke Ash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Ash CO 4'!$EI$2:$EY$2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Coke Ash CO 4'!$EI$3:$EY$3</c:f>
              <c:numCache>
                <c:formatCode>0.00</c:formatCode>
                <c:ptCount val="12"/>
                <c:pt idx="0">
                  <c:v>12.7</c:v>
                </c:pt>
                <c:pt idx="1">
                  <c:v>12.7</c:v>
                </c:pt>
                <c:pt idx="2">
                  <c:v>12.7</c:v>
                </c:pt>
                <c:pt idx="3">
                  <c:v>12.7</c:v>
                </c:pt>
                <c:pt idx="4">
                  <c:v>12.7</c:v>
                </c:pt>
                <c:pt idx="5">
                  <c:v>12.7</c:v>
                </c:pt>
                <c:pt idx="6">
                  <c:v>12.7</c:v>
                </c:pt>
                <c:pt idx="7">
                  <c:v>12.7</c:v>
                </c:pt>
                <c:pt idx="8">
                  <c:v>12.7</c:v>
                </c:pt>
                <c:pt idx="9">
                  <c:v>13.21</c:v>
                </c:pt>
                <c:pt idx="10">
                  <c:v>13.3</c:v>
                </c:pt>
                <c:pt idx="11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A2-4DB9-8BBC-3741FC39D040}"/>
            </c:ext>
          </c:extLst>
        </c:ser>
        <c:ser>
          <c:idx val="1"/>
          <c:order val="1"/>
          <c:tx>
            <c:strRef>
              <c:f>'CKPI Coke Ash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Ash CO 4'!$EI$2:$EY$2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Coke Ash CO 4'!$EI$4:$EY$4</c:f>
              <c:numCache>
                <c:formatCode>0.00</c:formatCode>
                <c:ptCount val="12"/>
                <c:pt idx="0">
                  <c:v>12.11</c:v>
                </c:pt>
                <c:pt idx="1">
                  <c:v>11.83</c:v>
                </c:pt>
                <c:pt idx="2">
                  <c:v>12.13</c:v>
                </c:pt>
                <c:pt idx="3">
                  <c:v>12.17</c:v>
                </c:pt>
                <c:pt idx="4">
                  <c:v>12.35</c:v>
                </c:pt>
                <c:pt idx="5">
                  <c:v>12.31</c:v>
                </c:pt>
                <c:pt idx="6">
                  <c:v>12.41</c:v>
                </c:pt>
                <c:pt idx="7">
                  <c:v>12.75</c:v>
                </c:pt>
                <c:pt idx="8">
                  <c:v>13.17</c:v>
                </c:pt>
                <c:pt idx="9">
                  <c:v>13.08</c:v>
                </c:pt>
                <c:pt idx="10">
                  <c:v>13.1</c:v>
                </c:pt>
                <c:pt idx="11">
                  <c:v>13.29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A2-4DB9-8BBC-3741FC39D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8833408"/>
        <c:axId val="258843392"/>
      </c:barChart>
      <c:dateAx>
        <c:axId val="25883340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58843392"/>
        <c:crosses val="autoZero"/>
        <c:auto val="1"/>
        <c:lblOffset val="100"/>
        <c:baseTimeUnit val="months"/>
      </c:dateAx>
      <c:valAx>
        <c:axId val="258843392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5883340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Coke Ash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C210-4616-810D-FFCC7A589EA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Ash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Ash CO 4'!$C$14:$AG$14</c:f>
              <c:numCache>
                <c:formatCode>General</c:formatCode>
                <c:ptCount val="31"/>
                <c:pt idx="0">
                  <c:v>13.81</c:v>
                </c:pt>
                <c:pt idx="1">
                  <c:v>13.58</c:v>
                </c:pt>
                <c:pt idx="2">
                  <c:v>13.44</c:v>
                </c:pt>
                <c:pt idx="3">
                  <c:v>13.57</c:v>
                </c:pt>
                <c:pt idx="4">
                  <c:v>13.64</c:v>
                </c:pt>
                <c:pt idx="5">
                  <c:v>13</c:v>
                </c:pt>
                <c:pt idx="6">
                  <c:v>13.12</c:v>
                </c:pt>
                <c:pt idx="7">
                  <c:v>13.05</c:v>
                </c:pt>
                <c:pt idx="8">
                  <c:v>13.08</c:v>
                </c:pt>
                <c:pt idx="9">
                  <c:v>13.52</c:v>
                </c:pt>
                <c:pt idx="10">
                  <c:v>13.62</c:v>
                </c:pt>
                <c:pt idx="11">
                  <c:v>13.37</c:v>
                </c:pt>
                <c:pt idx="12">
                  <c:v>13.26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10-4616-810D-FFCC7A589EAE}"/>
            </c:ext>
          </c:extLst>
        </c:ser>
        <c:ser>
          <c:idx val="2"/>
          <c:order val="1"/>
          <c:tx>
            <c:strRef>
              <c:f>'CKPI Coke Ash CO 4'!$B$15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-1.4157704455475415E-16"/>
                  <c:y val="3.1201248049921974E-2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210-4616-810D-FFCC7A589EA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Ash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Ash CO 4'!$C$15:$AG$15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10-4616-810D-FFCC7A589EAE}"/>
            </c:ext>
          </c:extLst>
        </c:ser>
        <c:ser>
          <c:idx val="4"/>
          <c:order val="2"/>
          <c:tx>
            <c:strRef>
              <c:f>'CKPI Coke Ash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C210-4616-810D-FFCC7A589EA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Ash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Ash CO 4'!$C$16:$AG$16</c:f>
              <c:numCache>
                <c:formatCode>0.00</c:formatCode>
                <c:ptCount val="31"/>
                <c:pt idx="0">
                  <c:v>13.792</c:v>
                </c:pt>
                <c:pt idx="1">
                  <c:v>13.792</c:v>
                </c:pt>
                <c:pt idx="2">
                  <c:v>13.792</c:v>
                </c:pt>
                <c:pt idx="3">
                  <c:v>13.792</c:v>
                </c:pt>
                <c:pt idx="4">
                  <c:v>13.792</c:v>
                </c:pt>
                <c:pt idx="5">
                  <c:v>13.792</c:v>
                </c:pt>
                <c:pt idx="6">
                  <c:v>13.792</c:v>
                </c:pt>
                <c:pt idx="7">
                  <c:v>13.792</c:v>
                </c:pt>
                <c:pt idx="8">
                  <c:v>13.792</c:v>
                </c:pt>
                <c:pt idx="9">
                  <c:v>13.792</c:v>
                </c:pt>
                <c:pt idx="10">
                  <c:v>13.792</c:v>
                </c:pt>
                <c:pt idx="11">
                  <c:v>13.792</c:v>
                </c:pt>
                <c:pt idx="12">
                  <c:v>13.792</c:v>
                </c:pt>
                <c:pt idx="13">
                  <c:v>13.792</c:v>
                </c:pt>
                <c:pt idx="14">
                  <c:v>13.792</c:v>
                </c:pt>
                <c:pt idx="15">
                  <c:v>13.792</c:v>
                </c:pt>
                <c:pt idx="16">
                  <c:v>13.792</c:v>
                </c:pt>
                <c:pt idx="17">
                  <c:v>13.792</c:v>
                </c:pt>
                <c:pt idx="18">
                  <c:v>13.792</c:v>
                </c:pt>
                <c:pt idx="19">
                  <c:v>13.792</c:v>
                </c:pt>
                <c:pt idx="20">
                  <c:v>13.792</c:v>
                </c:pt>
                <c:pt idx="21">
                  <c:v>13.792</c:v>
                </c:pt>
                <c:pt idx="22">
                  <c:v>13.792</c:v>
                </c:pt>
                <c:pt idx="23">
                  <c:v>13.792</c:v>
                </c:pt>
                <c:pt idx="24">
                  <c:v>13.792</c:v>
                </c:pt>
                <c:pt idx="25">
                  <c:v>13.792</c:v>
                </c:pt>
                <c:pt idx="26">
                  <c:v>13.792</c:v>
                </c:pt>
                <c:pt idx="27">
                  <c:v>13.792</c:v>
                </c:pt>
                <c:pt idx="28">
                  <c:v>13.792</c:v>
                </c:pt>
                <c:pt idx="29">
                  <c:v>13.792</c:v>
                </c:pt>
                <c:pt idx="30">
                  <c:v>13.792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210-4616-810D-FFCC7A589EAE}"/>
            </c:ext>
          </c:extLst>
        </c:ser>
        <c:ser>
          <c:idx val="0"/>
          <c:order val="3"/>
          <c:tx>
            <c:strRef>
              <c:f>'CKPI Coke Ash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C210-4616-810D-FFCC7A589EA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Ash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Ash CO 4'!$C$17:$AG$17</c:f>
              <c:numCache>
                <c:formatCode>0.00</c:formatCode>
                <c:ptCount val="31"/>
                <c:pt idx="0">
                  <c:v>13.289</c:v>
                </c:pt>
                <c:pt idx="1">
                  <c:v>13.289</c:v>
                </c:pt>
                <c:pt idx="2">
                  <c:v>13.289</c:v>
                </c:pt>
                <c:pt idx="3">
                  <c:v>13.289</c:v>
                </c:pt>
                <c:pt idx="4">
                  <c:v>13.289</c:v>
                </c:pt>
                <c:pt idx="5">
                  <c:v>13.289</c:v>
                </c:pt>
                <c:pt idx="6">
                  <c:v>13.289</c:v>
                </c:pt>
                <c:pt idx="7">
                  <c:v>13.289</c:v>
                </c:pt>
                <c:pt idx="8">
                  <c:v>13.289</c:v>
                </c:pt>
                <c:pt idx="9">
                  <c:v>13.289</c:v>
                </c:pt>
                <c:pt idx="10">
                  <c:v>13.289</c:v>
                </c:pt>
                <c:pt idx="11">
                  <c:v>13.289</c:v>
                </c:pt>
                <c:pt idx="12">
                  <c:v>13.289</c:v>
                </c:pt>
                <c:pt idx="13">
                  <c:v>13.289</c:v>
                </c:pt>
                <c:pt idx="14">
                  <c:v>13.289</c:v>
                </c:pt>
                <c:pt idx="15">
                  <c:v>13.289</c:v>
                </c:pt>
                <c:pt idx="16">
                  <c:v>13.289</c:v>
                </c:pt>
                <c:pt idx="17">
                  <c:v>13.289</c:v>
                </c:pt>
                <c:pt idx="18">
                  <c:v>13.289</c:v>
                </c:pt>
                <c:pt idx="19">
                  <c:v>13.289</c:v>
                </c:pt>
                <c:pt idx="20">
                  <c:v>13.289</c:v>
                </c:pt>
                <c:pt idx="21">
                  <c:v>13.289</c:v>
                </c:pt>
                <c:pt idx="22">
                  <c:v>13.289</c:v>
                </c:pt>
                <c:pt idx="23">
                  <c:v>13.289</c:v>
                </c:pt>
                <c:pt idx="24">
                  <c:v>13.289</c:v>
                </c:pt>
                <c:pt idx="25">
                  <c:v>13.289</c:v>
                </c:pt>
                <c:pt idx="26">
                  <c:v>13.289</c:v>
                </c:pt>
                <c:pt idx="27">
                  <c:v>13.289</c:v>
                </c:pt>
                <c:pt idx="28">
                  <c:v>13.289</c:v>
                </c:pt>
                <c:pt idx="29">
                  <c:v>13.289</c:v>
                </c:pt>
                <c:pt idx="30">
                  <c:v>13.289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210-4616-810D-FFCC7A589EAE}"/>
            </c:ext>
          </c:extLst>
        </c:ser>
        <c:ser>
          <c:idx val="3"/>
          <c:order val="4"/>
          <c:tx>
            <c:strRef>
              <c:f>'CKPI Coke Ash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C210-4616-810D-FFCC7A589EA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Ash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Ash CO 4'!$C$18:$AG$18</c:f>
              <c:numCache>
                <c:formatCode>0.00</c:formatCode>
                <c:ptCount val="31"/>
                <c:pt idx="0">
                  <c:v>12.786</c:v>
                </c:pt>
                <c:pt idx="1">
                  <c:v>12.786</c:v>
                </c:pt>
                <c:pt idx="2">
                  <c:v>12.786</c:v>
                </c:pt>
                <c:pt idx="3">
                  <c:v>12.786</c:v>
                </c:pt>
                <c:pt idx="4">
                  <c:v>12.786</c:v>
                </c:pt>
                <c:pt idx="5">
                  <c:v>12.786</c:v>
                </c:pt>
                <c:pt idx="6">
                  <c:v>12.786</c:v>
                </c:pt>
                <c:pt idx="7">
                  <c:v>12.786</c:v>
                </c:pt>
                <c:pt idx="8">
                  <c:v>12.786</c:v>
                </c:pt>
                <c:pt idx="9">
                  <c:v>12.786</c:v>
                </c:pt>
                <c:pt idx="10">
                  <c:v>12.786</c:v>
                </c:pt>
                <c:pt idx="11">
                  <c:v>12.786</c:v>
                </c:pt>
                <c:pt idx="12">
                  <c:v>12.786</c:v>
                </c:pt>
                <c:pt idx="13">
                  <c:v>12.786</c:v>
                </c:pt>
                <c:pt idx="14">
                  <c:v>12.786</c:v>
                </c:pt>
                <c:pt idx="15">
                  <c:v>12.786</c:v>
                </c:pt>
                <c:pt idx="16">
                  <c:v>12.786</c:v>
                </c:pt>
                <c:pt idx="17">
                  <c:v>12.786</c:v>
                </c:pt>
                <c:pt idx="18">
                  <c:v>12.786</c:v>
                </c:pt>
                <c:pt idx="19">
                  <c:v>12.786</c:v>
                </c:pt>
                <c:pt idx="20">
                  <c:v>12.786</c:v>
                </c:pt>
                <c:pt idx="21">
                  <c:v>12.786</c:v>
                </c:pt>
                <c:pt idx="22">
                  <c:v>12.786</c:v>
                </c:pt>
                <c:pt idx="23">
                  <c:v>12.786</c:v>
                </c:pt>
                <c:pt idx="24">
                  <c:v>12.786</c:v>
                </c:pt>
                <c:pt idx="25">
                  <c:v>12.786</c:v>
                </c:pt>
                <c:pt idx="26">
                  <c:v>12.786</c:v>
                </c:pt>
                <c:pt idx="27">
                  <c:v>12.786</c:v>
                </c:pt>
                <c:pt idx="28">
                  <c:v>12.786</c:v>
                </c:pt>
                <c:pt idx="29">
                  <c:v>12.786</c:v>
                </c:pt>
                <c:pt idx="30">
                  <c:v>12.786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210-4616-810D-FFCC7A589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962944"/>
        <c:axId val="258964480"/>
      </c:lineChart>
      <c:dateAx>
        <c:axId val="25896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964480"/>
        <c:crosses val="autoZero"/>
        <c:auto val="0"/>
        <c:lblOffset val="100"/>
        <c:baseTimeUnit val="days"/>
      </c:dateAx>
      <c:valAx>
        <c:axId val="258964480"/>
        <c:scaling>
          <c:orientation val="minMax"/>
          <c:max val="14"/>
          <c:min val="1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96294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Coke Moisture CO 3'!$G$7:$N$7</c:f>
          <c:strCache>
            <c:ptCount val="8"/>
            <c:pt idx="0">
              <c:v>Coke Moisture CO#3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Coke Moisture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Moisture CO 3'!$EJ$2:$EY$2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Coke Moisture CO 3'!$EJ$3:$EY$3</c:f>
              <c:numCache>
                <c:formatCode>0.00</c:formatCode>
                <c:ptCount val="12"/>
                <c:pt idx="0">
                  <c:v>2</c:v>
                </c:pt>
                <c:pt idx="1">
                  <c:v>0.27</c:v>
                </c:pt>
                <c:pt idx="2">
                  <c:v>0.27</c:v>
                </c:pt>
                <c:pt idx="3">
                  <c:v>0.27</c:v>
                </c:pt>
                <c:pt idx="4">
                  <c:v>0.27</c:v>
                </c:pt>
                <c:pt idx="5">
                  <c:v>0.27</c:v>
                </c:pt>
                <c:pt idx="6">
                  <c:v>0.27</c:v>
                </c:pt>
                <c:pt idx="7">
                  <c:v>0.27</c:v>
                </c:pt>
                <c:pt idx="8">
                  <c:v>0.27</c:v>
                </c:pt>
                <c:pt idx="9">
                  <c:v>0.27</c:v>
                </c:pt>
                <c:pt idx="10">
                  <c:v>0.27</c:v>
                </c:pt>
                <c:pt idx="11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14-4E84-B633-A62219657927}"/>
            </c:ext>
          </c:extLst>
        </c:ser>
        <c:ser>
          <c:idx val="1"/>
          <c:order val="1"/>
          <c:tx>
            <c:strRef>
              <c:f>'CKPI Coke Moisture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Moisture CO 3'!$EJ$2:$EY$2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Coke Moisture CO 3'!$EJ$4:$EY$4</c:f>
              <c:numCache>
                <c:formatCode>0.00</c:formatCode>
                <c:ptCount val="12"/>
                <c:pt idx="0">
                  <c:v>1.48</c:v>
                </c:pt>
                <c:pt idx="1">
                  <c:v>0.28000000000000003</c:v>
                </c:pt>
                <c:pt idx="2">
                  <c:v>0.27</c:v>
                </c:pt>
                <c:pt idx="3">
                  <c:v>0.28999999999999998</c:v>
                </c:pt>
                <c:pt idx="4">
                  <c:v>0.3</c:v>
                </c:pt>
                <c:pt idx="5">
                  <c:v>0.28999999999999998</c:v>
                </c:pt>
                <c:pt idx="6">
                  <c:v>0.31</c:v>
                </c:pt>
                <c:pt idx="7">
                  <c:v>0.3</c:v>
                </c:pt>
                <c:pt idx="8">
                  <c:v>0.31</c:v>
                </c:pt>
                <c:pt idx="9">
                  <c:v>0.28999999999999998</c:v>
                </c:pt>
                <c:pt idx="10">
                  <c:v>0.32</c:v>
                </c:pt>
                <c:pt idx="11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14-4E84-B633-A62219657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276800"/>
        <c:axId val="263294976"/>
      </c:barChart>
      <c:dateAx>
        <c:axId val="26327680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3294976"/>
        <c:crosses val="autoZero"/>
        <c:auto val="1"/>
        <c:lblOffset val="100"/>
        <c:baseTimeUnit val="months"/>
      </c:dateAx>
      <c:valAx>
        <c:axId val="26329497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327680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40682414699E-2"/>
          <c:y val="1.5505202255334308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Coke Moisture CO 3'!$B$14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74FA-43F0-B4D0-CE7030256917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Moisture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Moisture CO 3'!$C$14:$AG$14</c:f>
              <c:numCache>
                <c:formatCode>General</c:formatCode>
                <c:ptCount val="31"/>
                <c:pt idx="0">
                  <c:v>0.32</c:v>
                </c:pt>
                <c:pt idx="1">
                  <c:v>0.34</c:v>
                </c:pt>
                <c:pt idx="2">
                  <c:v>0.28000000000000003</c:v>
                </c:pt>
                <c:pt idx="3">
                  <c:v>0.27</c:v>
                </c:pt>
                <c:pt idx="4">
                  <c:v>0.3</c:v>
                </c:pt>
                <c:pt idx="5">
                  <c:v>0.31</c:v>
                </c:pt>
                <c:pt idx="6">
                  <c:v>0.32</c:v>
                </c:pt>
                <c:pt idx="7">
                  <c:v>0.32</c:v>
                </c:pt>
                <c:pt idx="8">
                  <c:v>0.28000000000000003</c:v>
                </c:pt>
                <c:pt idx="9">
                  <c:v>0.37</c:v>
                </c:pt>
                <c:pt idx="10">
                  <c:v>0.36</c:v>
                </c:pt>
                <c:pt idx="11">
                  <c:v>0.35</c:v>
                </c:pt>
                <c:pt idx="12">
                  <c:v>0.27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FA-43F0-B4D0-CE7030256917}"/>
            </c:ext>
          </c:extLst>
        </c:ser>
        <c:ser>
          <c:idx val="2"/>
          <c:order val="1"/>
          <c:tx>
            <c:strRef>
              <c:f>'CKPI Coke Moisture CO 3'!$B$15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74FA-43F0-B4D0-CE7030256917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Moisture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Moisture CO 3'!$C$15:$AG$15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FA-43F0-B4D0-CE7030256917}"/>
            </c:ext>
          </c:extLst>
        </c:ser>
        <c:ser>
          <c:idx val="4"/>
          <c:order val="2"/>
          <c:tx>
            <c:strRef>
              <c:f>'CKPI Coke Moisture CO 3'!$B$16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74FA-43F0-B4D0-CE7030256917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Moisture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Moisture CO 3'!$C$16:$AG$16</c:f>
              <c:numCache>
                <c:formatCode>0.00</c:formatCode>
                <c:ptCount val="31"/>
                <c:pt idx="0">
                  <c:v>0.44140000000000001</c:v>
                </c:pt>
                <c:pt idx="1">
                  <c:v>0.44140000000000001</c:v>
                </c:pt>
                <c:pt idx="2">
                  <c:v>0.44140000000000001</c:v>
                </c:pt>
                <c:pt idx="3">
                  <c:v>0.44140000000000001</c:v>
                </c:pt>
                <c:pt idx="4">
                  <c:v>0.44140000000000001</c:v>
                </c:pt>
                <c:pt idx="5">
                  <c:v>0.44140000000000001</c:v>
                </c:pt>
                <c:pt idx="6">
                  <c:v>0.44140000000000001</c:v>
                </c:pt>
                <c:pt idx="7">
                  <c:v>0.44140000000000001</c:v>
                </c:pt>
                <c:pt idx="8">
                  <c:v>0.44140000000000001</c:v>
                </c:pt>
                <c:pt idx="9">
                  <c:v>0.44140000000000001</c:v>
                </c:pt>
                <c:pt idx="10">
                  <c:v>0.44140000000000001</c:v>
                </c:pt>
                <c:pt idx="11">
                  <c:v>0.44140000000000001</c:v>
                </c:pt>
                <c:pt idx="12">
                  <c:v>0.44140000000000001</c:v>
                </c:pt>
                <c:pt idx="13">
                  <c:v>0.44140000000000001</c:v>
                </c:pt>
                <c:pt idx="14">
                  <c:v>0.44140000000000001</c:v>
                </c:pt>
                <c:pt idx="15">
                  <c:v>0.44140000000000001</c:v>
                </c:pt>
                <c:pt idx="16">
                  <c:v>0.44140000000000001</c:v>
                </c:pt>
                <c:pt idx="17">
                  <c:v>0.44140000000000001</c:v>
                </c:pt>
                <c:pt idx="18">
                  <c:v>0.44140000000000001</c:v>
                </c:pt>
                <c:pt idx="19">
                  <c:v>0.44140000000000001</c:v>
                </c:pt>
                <c:pt idx="20">
                  <c:v>0.44140000000000001</c:v>
                </c:pt>
                <c:pt idx="21">
                  <c:v>0.44140000000000001</c:v>
                </c:pt>
                <c:pt idx="22">
                  <c:v>0.44140000000000001</c:v>
                </c:pt>
                <c:pt idx="23">
                  <c:v>0.44140000000000001</c:v>
                </c:pt>
                <c:pt idx="24">
                  <c:v>0.44140000000000001</c:v>
                </c:pt>
                <c:pt idx="25">
                  <c:v>0.44140000000000001</c:v>
                </c:pt>
                <c:pt idx="26">
                  <c:v>0.44140000000000001</c:v>
                </c:pt>
                <c:pt idx="27">
                  <c:v>0.44140000000000001</c:v>
                </c:pt>
                <c:pt idx="28">
                  <c:v>0.44140000000000001</c:v>
                </c:pt>
                <c:pt idx="29">
                  <c:v>0.44140000000000001</c:v>
                </c:pt>
                <c:pt idx="30">
                  <c:v>0.44140000000000001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4FA-43F0-B4D0-CE7030256917}"/>
            </c:ext>
          </c:extLst>
        </c:ser>
        <c:ser>
          <c:idx val="0"/>
          <c:order val="3"/>
          <c:tx>
            <c:strRef>
              <c:f>'CKPI Coke Moisture CO 3'!$B$17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layout>
                <c:manualLayout>
                  <c:x val="-2.4242424242424242E-3"/>
                  <c:y val="-3.4945397815912639E-2"/>
                </c:manualLayout>
              </c:layout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74FA-43F0-B4D0-CE7030256917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Moisture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Moisture CO 3'!$C$17:$AG$17</c:f>
              <c:numCache>
                <c:formatCode>0.00</c:formatCode>
                <c:ptCount val="31"/>
                <c:pt idx="0">
                  <c:v>0.28710000000000002</c:v>
                </c:pt>
                <c:pt idx="1">
                  <c:v>0.28710000000000002</c:v>
                </c:pt>
                <c:pt idx="2">
                  <c:v>0.28710000000000002</c:v>
                </c:pt>
                <c:pt idx="3">
                  <c:v>0.28710000000000002</c:v>
                </c:pt>
                <c:pt idx="4">
                  <c:v>0.28710000000000002</c:v>
                </c:pt>
                <c:pt idx="5">
                  <c:v>0.28710000000000002</c:v>
                </c:pt>
                <c:pt idx="6">
                  <c:v>0.28710000000000002</c:v>
                </c:pt>
                <c:pt idx="7">
                  <c:v>0.28710000000000002</c:v>
                </c:pt>
                <c:pt idx="8">
                  <c:v>0.28710000000000002</c:v>
                </c:pt>
                <c:pt idx="9">
                  <c:v>0.28710000000000002</c:v>
                </c:pt>
                <c:pt idx="10">
                  <c:v>0.28710000000000002</c:v>
                </c:pt>
                <c:pt idx="11">
                  <c:v>0.28710000000000002</c:v>
                </c:pt>
                <c:pt idx="12">
                  <c:v>0.28710000000000002</c:v>
                </c:pt>
                <c:pt idx="13">
                  <c:v>0.28710000000000002</c:v>
                </c:pt>
                <c:pt idx="14">
                  <c:v>0.28710000000000002</c:v>
                </c:pt>
                <c:pt idx="15">
                  <c:v>0.28710000000000002</c:v>
                </c:pt>
                <c:pt idx="16">
                  <c:v>0.28710000000000002</c:v>
                </c:pt>
                <c:pt idx="17">
                  <c:v>0.28710000000000002</c:v>
                </c:pt>
                <c:pt idx="18">
                  <c:v>0.28710000000000002</c:v>
                </c:pt>
                <c:pt idx="19">
                  <c:v>0.28710000000000002</c:v>
                </c:pt>
                <c:pt idx="20">
                  <c:v>0.28710000000000002</c:v>
                </c:pt>
                <c:pt idx="21">
                  <c:v>0.28710000000000002</c:v>
                </c:pt>
                <c:pt idx="22">
                  <c:v>0.28710000000000002</c:v>
                </c:pt>
                <c:pt idx="23">
                  <c:v>0.28710000000000002</c:v>
                </c:pt>
                <c:pt idx="24">
                  <c:v>0.28710000000000002</c:v>
                </c:pt>
                <c:pt idx="25">
                  <c:v>0.28710000000000002</c:v>
                </c:pt>
                <c:pt idx="26">
                  <c:v>0.28710000000000002</c:v>
                </c:pt>
                <c:pt idx="27">
                  <c:v>0.28710000000000002</c:v>
                </c:pt>
                <c:pt idx="28">
                  <c:v>0.28710000000000002</c:v>
                </c:pt>
                <c:pt idx="29">
                  <c:v>0.28710000000000002</c:v>
                </c:pt>
                <c:pt idx="30">
                  <c:v>0.28710000000000002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4FA-43F0-B4D0-CE7030256917}"/>
            </c:ext>
          </c:extLst>
        </c:ser>
        <c:ser>
          <c:idx val="3"/>
          <c:order val="4"/>
          <c:tx>
            <c:strRef>
              <c:f>'CKPI Coke Moisture CO 3'!$B$18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74FA-43F0-B4D0-CE7030256917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Moisture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Moisture CO 3'!$C$18:$AG$18</c:f>
              <c:numCache>
                <c:formatCode>0.00</c:formatCode>
                <c:ptCount val="31"/>
                <c:pt idx="0">
                  <c:v>0.1328</c:v>
                </c:pt>
                <c:pt idx="1">
                  <c:v>0.1328</c:v>
                </c:pt>
                <c:pt idx="2">
                  <c:v>0.1328</c:v>
                </c:pt>
                <c:pt idx="3">
                  <c:v>0.1328</c:v>
                </c:pt>
                <c:pt idx="4">
                  <c:v>0.1328</c:v>
                </c:pt>
                <c:pt idx="5">
                  <c:v>0.1328</c:v>
                </c:pt>
                <c:pt idx="6">
                  <c:v>0.1328</c:v>
                </c:pt>
                <c:pt idx="7">
                  <c:v>0.1328</c:v>
                </c:pt>
                <c:pt idx="8">
                  <c:v>0.1328</c:v>
                </c:pt>
                <c:pt idx="9">
                  <c:v>0.1328</c:v>
                </c:pt>
                <c:pt idx="10">
                  <c:v>0.1328</c:v>
                </c:pt>
                <c:pt idx="11">
                  <c:v>0.1328</c:v>
                </c:pt>
                <c:pt idx="12">
                  <c:v>0.1328</c:v>
                </c:pt>
                <c:pt idx="13">
                  <c:v>0.1328</c:v>
                </c:pt>
                <c:pt idx="14">
                  <c:v>0.1328</c:v>
                </c:pt>
                <c:pt idx="15">
                  <c:v>0.1328</c:v>
                </c:pt>
                <c:pt idx="16">
                  <c:v>0.1328</c:v>
                </c:pt>
                <c:pt idx="17">
                  <c:v>0.1328</c:v>
                </c:pt>
                <c:pt idx="18">
                  <c:v>0.1328</c:v>
                </c:pt>
                <c:pt idx="19">
                  <c:v>0.1328</c:v>
                </c:pt>
                <c:pt idx="20">
                  <c:v>0.1328</c:v>
                </c:pt>
                <c:pt idx="21">
                  <c:v>0.1328</c:v>
                </c:pt>
                <c:pt idx="22">
                  <c:v>0.1328</c:v>
                </c:pt>
                <c:pt idx="23">
                  <c:v>0.1328</c:v>
                </c:pt>
                <c:pt idx="24">
                  <c:v>0.1328</c:v>
                </c:pt>
                <c:pt idx="25">
                  <c:v>0.1328</c:v>
                </c:pt>
                <c:pt idx="26">
                  <c:v>0.1328</c:v>
                </c:pt>
                <c:pt idx="27">
                  <c:v>0.1328</c:v>
                </c:pt>
                <c:pt idx="28">
                  <c:v>0.1328</c:v>
                </c:pt>
                <c:pt idx="29">
                  <c:v>0.1328</c:v>
                </c:pt>
                <c:pt idx="30">
                  <c:v>0.1328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4FA-43F0-B4D0-CE7030256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777664"/>
        <c:axId val="263791744"/>
      </c:lineChart>
      <c:dateAx>
        <c:axId val="263777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791744"/>
        <c:crosses val="autoZero"/>
        <c:auto val="0"/>
        <c:lblOffset val="100"/>
        <c:baseTimeUnit val="days"/>
      </c:dateAx>
      <c:valAx>
        <c:axId val="263791744"/>
        <c:scaling>
          <c:orientation val="minMax"/>
          <c:max val="1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777664"/>
        <c:crosses val="autoZero"/>
        <c:crossBetween val="between"/>
        <c:majorUnit val="0.1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Coke Moisture CO 4'!$G$7:$N$7</c:f>
          <c:strCache>
            <c:ptCount val="8"/>
            <c:pt idx="0">
              <c:v>Coke Moisture CO#4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Coke Moisture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Moisture CO 4'!$EI$2:$EY$2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Coke Moisture CO 4'!$EI$3:$EY$3</c:f>
              <c:numCache>
                <c:formatCode>0.00</c:formatCode>
                <c:ptCount val="12"/>
                <c:pt idx="0">
                  <c:v>0.27</c:v>
                </c:pt>
                <c:pt idx="1">
                  <c:v>0.27</c:v>
                </c:pt>
                <c:pt idx="2">
                  <c:v>0.27</c:v>
                </c:pt>
                <c:pt idx="3">
                  <c:v>0.27</c:v>
                </c:pt>
                <c:pt idx="4">
                  <c:v>0.27</c:v>
                </c:pt>
                <c:pt idx="5">
                  <c:v>0.27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0.27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A9-4CC4-A55E-F251F4408460}"/>
            </c:ext>
          </c:extLst>
        </c:ser>
        <c:ser>
          <c:idx val="1"/>
          <c:order val="1"/>
          <c:tx>
            <c:strRef>
              <c:f>'CKPI Coke Moisture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Moisture CO 4'!$EI$2:$EY$2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Coke Moisture CO 4'!$EI$4:$EY$4</c:f>
              <c:numCache>
                <c:formatCode>0.00</c:formatCode>
                <c:ptCount val="12"/>
                <c:pt idx="0">
                  <c:v>0.31</c:v>
                </c:pt>
                <c:pt idx="1">
                  <c:v>0.28000000000000003</c:v>
                </c:pt>
                <c:pt idx="2">
                  <c:v>0.28999999999999998</c:v>
                </c:pt>
                <c:pt idx="3">
                  <c:v>0.28000000000000003</c:v>
                </c:pt>
                <c:pt idx="4">
                  <c:v>0.28999999999999998</c:v>
                </c:pt>
                <c:pt idx="5">
                  <c:v>0.31</c:v>
                </c:pt>
                <c:pt idx="6">
                  <c:v>1</c:v>
                </c:pt>
                <c:pt idx="7">
                  <c:v>2.19</c:v>
                </c:pt>
                <c:pt idx="8">
                  <c:v>2.1729956925460927</c:v>
                </c:pt>
                <c:pt idx="9">
                  <c:v>0.76</c:v>
                </c:pt>
                <c:pt idx="10">
                  <c:v>1.34</c:v>
                </c:pt>
                <c:pt idx="11">
                  <c:v>2.1720000000000002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A9-4CC4-A55E-F251F4408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4200576"/>
        <c:axId val="264202112"/>
      </c:barChart>
      <c:dateAx>
        <c:axId val="26420057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4202112"/>
        <c:crosses val="autoZero"/>
        <c:auto val="1"/>
        <c:lblOffset val="100"/>
        <c:baseTimeUnit val="months"/>
      </c:dateAx>
      <c:valAx>
        <c:axId val="264202112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4200576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Coke Moisture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DC4-44E9-840D-0C1CBC1F610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Moisture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Moisture CO 4'!$C$14:$AG$14</c:f>
              <c:numCache>
                <c:formatCode>General</c:formatCode>
                <c:ptCount val="31"/>
                <c:pt idx="0">
                  <c:v>1.07</c:v>
                </c:pt>
                <c:pt idx="1">
                  <c:v>1.2</c:v>
                </c:pt>
                <c:pt idx="2">
                  <c:v>1.02</c:v>
                </c:pt>
                <c:pt idx="3">
                  <c:v>1.22</c:v>
                </c:pt>
                <c:pt idx="4">
                  <c:v>0.78</c:v>
                </c:pt>
                <c:pt idx="5">
                  <c:v>0.54</c:v>
                </c:pt>
                <c:pt idx="6">
                  <c:v>1.01</c:v>
                </c:pt>
                <c:pt idx="7">
                  <c:v>0.84</c:v>
                </c:pt>
                <c:pt idx="8">
                  <c:v>0.64</c:v>
                </c:pt>
                <c:pt idx="9">
                  <c:v>0.86</c:v>
                </c:pt>
                <c:pt idx="10">
                  <c:v>0.79</c:v>
                </c:pt>
                <c:pt idx="11">
                  <c:v>0.79</c:v>
                </c:pt>
                <c:pt idx="12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C4-44E9-840D-0C1CBC1F610E}"/>
            </c:ext>
          </c:extLst>
        </c:ser>
        <c:ser>
          <c:idx val="2"/>
          <c:order val="1"/>
          <c:tx>
            <c:strRef>
              <c:f>'CKPI Coke Moisture CO 4'!$B$15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DC4-44E9-840D-0C1CBC1F610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Moisture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Moisture CO 4'!$C$15:$AG$15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C4-44E9-840D-0C1CBC1F610E}"/>
            </c:ext>
          </c:extLst>
        </c:ser>
        <c:ser>
          <c:idx val="4"/>
          <c:order val="2"/>
          <c:tx>
            <c:strRef>
              <c:f>'CKPI Coke Moisture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DDC4-44E9-840D-0C1CBC1F610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Moisture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Moisture CO 4'!$C$16:$AG$16</c:f>
              <c:numCache>
                <c:formatCode>0.00</c:formatCode>
                <c:ptCount val="31"/>
                <c:pt idx="0">
                  <c:v>1.7190000000000001</c:v>
                </c:pt>
                <c:pt idx="1">
                  <c:v>1.7190000000000001</c:v>
                </c:pt>
                <c:pt idx="2">
                  <c:v>1.7190000000000001</c:v>
                </c:pt>
                <c:pt idx="3">
                  <c:v>1.7190000000000001</c:v>
                </c:pt>
                <c:pt idx="4">
                  <c:v>1.7190000000000001</c:v>
                </c:pt>
                <c:pt idx="5">
                  <c:v>1.7190000000000001</c:v>
                </c:pt>
                <c:pt idx="6">
                  <c:v>1.7190000000000001</c:v>
                </c:pt>
                <c:pt idx="7">
                  <c:v>1.7190000000000001</c:v>
                </c:pt>
                <c:pt idx="8">
                  <c:v>1.7190000000000001</c:v>
                </c:pt>
                <c:pt idx="9">
                  <c:v>1.7190000000000001</c:v>
                </c:pt>
                <c:pt idx="10">
                  <c:v>1.7190000000000001</c:v>
                </c:pt>
                <c:pt idx="11">
                  <c:v>1.7190000000000001</c:v>
                </c:pt>
                <c:pt idx="12">
                  <c:v>1.7190000000000001</c:v>
                </c:pt>
                <c:pt idx="13">
                  <c:v>1.7190000000000001</c:v>
                </c:pt>
                <c:pt idx="14">
                  <c:v>1.7190000000000001</c:v>
                </c:pt>
                <c:pt idx="15">
                  <c:v>1.7190000000000001</c:v>
                </c:pt>
                <c:pt idx="16">
                  <c:v>1.7190000000000001</c:v>
                </c:pt>
                <c:pt idx="17">
                  <c:v>1.7190000000000001</c:v>
                </c:pt>
                <c:pt idx="18">
                  <c:v>1.7190000000000001</c:v>
                </c:pt>
                <c:pt idx="19">
                  <c:v>1.7190000000000001</c:v>
                </c:pt>
                <c:pt idx="20">
                  <c:v>1.7190000000000001</c:v>
                </c:pt>
                <c:pt idx="21">
                  <c:v>1.7190000000000001</c:v>
                </c:pt>
                <c:pt idx="22">
                  <c:v>1.7190000000000001</c:v>
                </c:pt>
                <c:pt idx="23">
                  <c:v>1.7190000000000001</c:v>
                </c:pt>
                <c:pt idx="24">
                  <c:v>1.7190000000000001</c:v>
                </c:pt>
                <c:pt idx="25">
                  <c:v>1.7190000000000001</c:v>
                </c:pt>
                <c:pt idx="26">
                  <c:v>1.7190000000000001</c:v>
                </c:pt>
                <c:pt idx="27">
                  <c:v>1.7190000000000001</c:v>
                </c:pt>
                <c:pt idx="28">
                  <c:v>1.7190000000000001</c:v>
                </c:pt>
                <c:pt idx="29">
                  <c:v>1.7190000000000001</c:v>
                </c:pt>
                <c:pt idx="30">
                  <c:v>1.7190000000000001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C4-44E9-840D-0C1CBC1F610E}"/>
            </c:ext>
          </c:extLst>
        </c:ser>
        <c:ser>
          <c:idx val="0"/>
          <c:order val="3"/>
          <c:tx>
            <c:strRef>
              <c:f>'CKPI Coke Moisture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Target=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DDC4-44E9-840D-0C1CBC1F610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Moisture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Moisture CO 4'!$C$17:$AG$17</c:f>
              <c:numCache>
                <c:formatCode>0.00</c:formatCode>
                <c:ptCount val="31"/>
                <c:pt idx="0">
                  <c:v>0.91500000000000004</c:v>
                </c:pt>
                <c:pt idx="1">
                  <c:v>0.91500000000000004</c:v>
                </c:pt>
                <c:pt idx="2">
                  <c:v>0.91500000000000004</c:v>
                </c:pt>
                <c:pt idx="3">
                  <c:v>0.91500000000000004</c:v>
                </c:pt>
                <c:pt idx="4">
                  <c:v>0.91500000000000004</c:v>
                </c:pt>
                <c:pt idx="5">
                  <c:v>0.91500000000000004</c:v>
                </c:pt>
                <c:pt idx="6">
                  <c:v>0.91500000000000004</c:v>
                </c:pt>
                <c:pt idx="7">
                  <c:v>0.91500000000000004</c:v>
                </c:pt>
                <c:pt idx="8">
                  <c:v>0.91500000000000004</c:v>
                </c:pt>
                <c:pt idx="9">
                  <c:v>0.91500000000000004</c:v>
                </c:pt>
                <c:pt idx="10">
                  <c:v>0.91500000000000004</c:v>
                </c:pt>
                <c:pt idx="11">
                  <c:v>0.91500000000000004</c:v>
                </c:pt>
                <c:pt idx="12">
                  <c:v>0.91500000000000004</c:v>
                </c:pt>
                <c:pt idx="13">
                  <c:v>0.91500000000000004</c:v>
                </c:pt>
                <c:pt idx="14">
                  <c:v>0.91500000000000004</c:v>
                </c:pt>
                <c:pt idx="15">
                  <c:v>0.91500000000000004</c:v>
                </c:pt>
                <c:pt idx="16">
                  <c:v>0.91500000000000004</c:v>
                </c:pt>
                <c:pt idx="17">
                  <c:v>0.91500000000000004</c:v>
                </c:pt>
                <c:pt idx="18">
                  <c:v>0.91500000000000004</c:v>
                </c:pt>
                <c:pt idx="19">
                  <c:v>0.91500000000000004</c:v>
                </c:pt>
                <c:pt idx="20">
                  <c:v>0.91500000000000004</c:v>
                </c:pt>
                <c:pt idx="21">
                  <c:v>0.91500000000000004</c:v>
                </c:pt>
                <c:pt idx="22">
                  <c:v>0.91500000000000004</c:v>
                </c:pt>
                <c:pt idx="23">
                  <c:v>0.91500000000000004</c:v>
                </c:pt>
                <c:pt idx="24">
                  <c:v>0.91500000000000004</c:v>
                </c:pt>
                <c:pt idx="25">
                  <c:v>0.91500000000000004</c:v>
                </c:pt>
                <c:pt idx="26">
                  <c:v>0.91500000000000004</c:v>
                </c:pt>
                <c:pt idx="27">
                  <c:v>0.91500000000000004</c:v>
                </c:pt>
                <c:pt idx="28">
                  <c:v>0.91500000000000004</c:v>
                </c:pt>
                <c:pt idx="29">
                  <c:v>0.91500000000000004</c:v>
                </c:pt>
                <c:pt idx="30">
                  <c:v>0.91500000000000004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DC4-44E9-840D-0C1CBC1F610E}"/>
            </c:ext>
          </c:extLst>
        </c:ser>
        <c:ser>
          <c:idx val="3"/>
          <c:order val="4"/>
          <c:tx>
            <c:strRef>
              <c:f>'CKPI Coke Moisture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DDC4-44E9-840D-0C1CBC1F610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Moisture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Moisture CO 4'!$C$18:$AG$18</c:f>
              <c:numCache>
                <c:formatCode>0.00</c:formatCode>
                <c:ptCount val="31"/>
                <c:pt idx="0">
                  <c:v>0.111</c:v>
                </c:pt>
                <c:pt idx="1">
                  <c:v>0.111</c:v>
                </c:pt>
                <c:pt idx="2">
                  <c:v>0.111</c:v>
                </c:pt>
                <c:pt idx="3">
                  <c:v>0.111</c:v>
                </c:pt>
                <c:pt idx="4">
                  <c:v>0.111</c:v>
                </c:pt>
                <c:pt idx="5">
                  <c:v>0.111</c:v>
                </c:pt>
                <c:pt idx="6">
                  <c:v>0.111</c:v>
                </c:pt>
                <c:pt idx="7">
                  <c:v>0.111</c:v>
                </c:pt>
                <c:pt idx="8">
                  <c:v>0.111</c:v>
                </c:pt>
                <c:pt idx="9">
                  <c:v>0.111</c:v>
                </c:pt>
                <c:pt idx="10">
                  <c:v>0.111</c:v>
                </c:pt>
                <c:pt idx="11">
                  <c:v>0.111</c:v>
                </c:pt>
                <c:pt idx="12">
                  <c:v>0.111</c:v>
                </c:pt>
                <c:pt idx="13">
                  <c:v>0.111</c:v>
                </c:pt>
                <c:pt idx="14">
                  <c:v>0.111</c:v>
                </c:pt>
                <c:pt idx="15">
                  <c:v>0.111</c:v>
                </c:pt>
                <c:pt idx="16">
                  <c:v>0.111</c:v>
                </c:pt>
                <c:pt idx="17">
                  <c:v>0.111</c:v>
                </c:pt>
                <c:pt idx="18">
                  <c:v>0.111</c:v>
                </c:pt>
                <c:pt idx="19">
                  <c:v>0.111</c:v>
                </c:pt>
                <c:pt idx="20">
                  <c:v>0.111</c:v>
                </c:pt>
                <c:pt idx="21">
                  <c:v>0.111</c:v>
                </c:pt>
                <c:pt idx="22">
                  <c:v>0.111</c:v>
                </c:pt>
                <c:pt idx="23">
                  <c:v>0.111</c:v>
                </c:pt>
                <c:pt idx="24">
                  <c:v>0.111</c:v>
                </c:pt>
                <c:pt idx="25">
                  <c:v>0.111</c:v>
                </c:pt>
                <c:pt idx="26">
                  <c:v>0.111</c:v>
                </c:pt>
                <c:pt idx="27">
                  <c:v>0.111</c:v>
                </c:pt>
                <c:pt idx="28">
                  <c:v>0.111</c:v>
                </c:pt>
                <c:pt idx="29">
                  <c:v>0.111</c:v>
                </c:pt>
                <c:pt idx="30">
                  <c:v>0.111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DC4-44E9-840D-0C1CBC1F6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3814656"/>
        <c:axId val="273816192"/>
      </c:lineChart>
      <c:dateAx>
        <c:axId val="27381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16192"/>
        <c:crosses val="autoZero"/>
        <c:auto val="0"/>
        <c:lblOffset val="100"/>
        <c:baseTimeUnit val="days"/>
      </c:dateAx>
      <c:valAx>
        <c:axId val="273816192"/>
        <c:scaling>
          <c:orientation val="minMax"/>
          <c:max val="5"/>
          <c:min val="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14656"/>
        <c:crosses val="autoZero"/>
        <c:crossBetween val="between"/>
        <c:majorUnit val="0.5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Coke CSR CO 3'!$G$7:$N$7</c:f>
          <c:strCache>
            <c:ptCount val="8"/>
            <c:pt idx="0">
              <c:v>Coke CSR CO#3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Coke CSR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CSR CO 3'!$EI$2:$EY$2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Coke CSR CO 3'!$EI$3:$EY$3</c:f>
              <c:numCache>
                <c:formatCode>0.00</c:formatCode>
                <c:ptCount val="12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4A-4E8D-8039-B86097E9B4AE}"/>
            </c:ext>
          </c:extLst>
        </c:ser>
        <c:ser>
          <c:idx val="1"/>
          <c:order val="1"/>
          <c:tx>
            <c:strRef>
              <c:f>'CKPI Coke CSR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CSR CO 3'!$EI$2:$EY$2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Coke CSR CO 3'!$EI$4:$EY$4</c:f>
              <c:numCache>
                <c:formatCode>0.00</c:formatCode>
                <c:ptCount val="12"/>
                <c:pt idx="0">
                  <c:v>70.52</c:v>
                </c:pt>
                <c:pt idx="1">
                  <c:v>70.254999999999995</c:v>
                </c:pt>
                <c:pt idx="2">
                  <c:v>69.14</c:v>
                </c:pt>
                <c:pt idx="3">
                  <c:v>68.88</c:v>
                </c:pt>
                <c:pt idx="4">
                  <c:v>68.540000000000006</c:v>
                </c:pt>
                <c:pt idx="5">
                  <c:v>69.03</c:v>
                </c:pt>
                <c:pt idx="6">
                  <c:v>69.010000000000005</c:v>
                </c:pt>
                <c:pt idx="7">
                  <c:v>68.7</c:v>
                </c:pt>
                <c:pt idx="8">
                  <c:v>69.44</c:v>
                </c:pt>
                <c:pt idx="9">
                  <c:v>69.989999999999995</c:v>
                </c:pt>
                <c:pt idx="10">
                  <c:v>70.599999999999994</c:v>
                </c:pt>
                <c:pt idx="11">
                  <c:v>70.63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4A-4E8D-8039-B86097E9B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229120"/>
        <c:axId val="274230656"/>
      </c:barChart>
      <c:dateAx>
        <c:axId val="27422912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230656"/>
        <c:crosses val="autoZero"/>
        <c:auto val="1"/>
        <c:lblOffset val="100"/>
        <c:baseTimeUnit val="months"/>
      </c:dateAx>
      <c:valAx>
        <c:axId val="27423065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22912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Coke CSR CO 3'!$B$14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C7DC-42D6-8040-47E6594E57A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CSR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3'!$C$14:$AG$14</c:f>
              <c:numCache>
                <c:formatCode>General</c:formatCode>
                <c:ptCount val="31"/>
                <c:pt idx="0">
                  <c:v>69.19</c:v>
                </c:pt>
                <c:pt idx="1">
                  <c:v>70.66</c:v>
                </c:pt>
                <c:pt idx="2">
                  <c:v>70.66</c:v>
                </c:pt>
                <c:pt idx="3">
                  <c:v>69.34</c:v>
                </c:pt>
                <c:pt idx="4">
                  <c:v>69.77</c:v>
                </c:pt>
                <c:pt idx="5">
                  <c:v>70.23</c:v>
                </c:pt>
                <c:pt idx="6">
                  <c:v>70.09</c:v>
                </c:pt>
                <c:pt idx="7">
                  <c:v>70.22</c:v>
                </c:pt>
                <c:pt idx="8">
                  <c:v>69.56</c:v>
                </c:pt>
                <c:pt idx="9">
                  <c:v>71.7</c:v>
                </c:pt>
                <c:pt idx="10">
                  <c:v>70.92</c:v>
                </c:pt>
                <c:pt idx="11">
                  <c:v>70.900000000000006</c:v>
                </c:pt>
                <c:pt idx="12">
                  <c:v>68.67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DC-42D6-8040-47E6594E57A6}"/>
            </c:ext>
          </c:extLst>
        </c:ser>
        <c:ser>
          <c:idx val="2"/>
          <c:order val="1"/>
          <c:tx>
            <c:strRef>
              <c:f>'CKPI Coke CSR CO 3'!$B$15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7DC-42D6-8040-47E6594E57A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CSR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3'!$C$15:$AG$15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DC-42D6-8040-47E6594E57A6}"/>
            </c:ext>
          </c:extLst>
        </c:ser>
        <c:ser>
          <c:idx val="4"/>
          <c:order val="2"/>
          <c:tx>
            <c:strRef>
              <c:f>'CKPI Coke CSR CO 3'!$B$16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C7DC-42D6-8040-47E6594E57A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CSR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3'!$C$16:$AG$16</c:f>
              <c:numCache>
                <c:formatCode>0.0</c:formatCode>
                <c:ptCount val="31"/>
                <c:pt idx="0">
                  <c:v>72.308000000000007</c:v>
                </c:pt>
                <c:pt idx="1">
                  <c:v>72.308000000000007</c:v>
                </c:pt>
                <c:pt idx="2">
                  <c:v>72.308000000000007</c:v>
                </c:pt>
                <c:pt idx="3">
                  <c:v>72.308000000000007</c:v>
                </c:pt>
                <c:pt idx="4">
                  <c:v>72.308000000000007</c:v>
                </c:pt>
                <c:pt idx="5">
                  <c:v>72.308000000000007</c:v>
                </c:pt>
                <c:pt idx="6">
                  <c:v>72.308000000000007</c:v>
                </c:pt>
                <c:pt idx="7">
                  <c:v>72.308000000000007</c:v>
                </c:pt>
                <c:pt idx="8">
                  <c:v>72.308000000000007</c:v>
                </c:pt>
                <c:pt idx="9">
                  <c:v>72.308000000000007</c:v>
                </c:pt>
                <c:pt idx="10">
                  <c:v>72.308000000000007</c:v>
                </c:pt>
                <c:pt idx="11">
                  <c:v>72.308000000000007</c:v>
                </c:pt>
                <c:pt idx="12">
                  <c:v>72.308000000000007</c:v>
                </c:pt>
                <c:pt idx="13">
                  <c:v>72.308000000000007</c:v>
                </c:pt>
                <c:pt idx="14">
                  <c:v>72.308000000000007</c:v>
                </c:pt>
                <c:pt idx="15">
                  <c:v>72.308000000000007</c:v>
                </c:pt>
                <c:pt idx="16">
                  <c:v>72.308000000000007</c:v>
                </c:pt>
                <c:pt idx="17">
                  <c:v>72.308000000000007</c:v>
                </c:pt>
                <c:pt idx="18">
                  <c:v>72.308000000000007</c:v>
                </c:pt>
                <c:pt idx="19">
                  <c:v>72.308000000000007</c:v>
                </c:pt>
                <c:pt idx="20">
                  <c:v>72.308000000000007</c:v>
                </c:pt>
                <c:pt idx="21">
                  <c:v>72.308000000000007</c:v>
                </c:pt>
                <c:pt idx="22">
                  <c:v>72.308000000000007</c:v>
                </c:pt>
                <c:pt idx="23">
                  <c:v>72.308000000000007</c:v>
                </c:pt>
                <c:pt idx="24">
                  <c:v>72.308000000000007</c:v>
                </c:pt>
                <c:pt idx="25">
                  <c:v>72.308000000000007</c:v>
                </c:pt>
                <c:pt idx="26">
                  <c:v>72.308000000000007</c:v>
                </c:pt>
                <c:pt idx="27">
                  <c:v>72.308000000000007</c:v>
                </c:pt>
                <c:pt idx="28">
                  <c:v>72.308000000000007</c:v>
                </c:pt>
                <c:pt idx="29">
                  <c:v>72.308000000000007</c:v>
                </c:pt>
                <c:pt idx="30">
                  <c:v>72.308000000000007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DC-42D6-8040-47E6594E57A6}"/>
            </c:ext>
          </c:extLst>
        </c:ser>
        <c:ser>
          <c:idx val="0"/>
          <c:order val="3"/>
          <c:tx>
            <c:strRef>
              <c:f>'CKPI Coke CSR CO 3'!$B$17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C7DC-42D6-8040-47E6594E57A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CSR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3'!$C$17:$AG$17</c:f>
              <c:numCache>
                <c:formatCode>0.0</c:formatCode>
                <c:ptCount val="31"/>
                <c:pt idx="0">
                  <c:v>70.634</c:v>
                </c:pt>
                <c:pt idx="1">
                  <c:v>70.634</c:v>
                </c:pt>
                <c:pt idx="2">
                  <c:v>70.634</c:v>
                </c:pt>
                <c:pt idx="3">
                  <c:v>70.634</c:v>
                </c:pt>
                <c:pt idx="4">
                  <c:v>70.634</c:v>
                </c:pt>
                <c:pt idx="5">
                  <c:v>70.634</c:v>
                </c:pt>
                <c:pt idx="6">
                  <c:v>70.634</c:v>
                </c:pt>
                <c:pt idx="7">
                  <c:v>70.634</c:v>
                </c:pt>
                <c:pt idx="8">
                  <c:v>70.634</c:v>
                </c:pt>
                <c:pt idx="9">
                  <c:v>70.634</c:v>
                </c:pt>
                <c:pt idx="10">
                  <c:v>70.634</c:v>
                </c:pt>
                <c:pt idx="11">
                  <c:v>70.634</c:v>
                </c:pt>
                <c:pt idx="12">
                  <c:v>70.634</c:v>
                </c:pt>
                <c:pt idx="13">
                  <c:v>70.634</c:v>
                </c:pt>
                <c:pt idx="14">
                  <c:v>70.634</c:v>
                </c:pt>
                <c:pt idx="15">
                  <c:v>70.634</c:v>
                </c:pt>
                <c:pt idx="16">
                  <c:v>70.634</c:v>
                </c:pt>
                <c:pt idx="17">
                  <c:v>70.634</c:v>
                </c:pt>
                <c:pt idx="18">
                  <c:v>70.634</c:v>
                </c:pt>
                <c:pt idx="19">
                  <c:v>70.634</c:v>
                </c:pt>
                <c:pt idx="20">
                  <c:v>70.634</c:v>
                </c:pt>
                <c:pt idx="21">
                  <c:v>70.634</c:v>
                </c:pt>
                <c:pt idx="22">
                  <c:v>70.634</c:v>
                </c:pt>
                <c:pt idx="23">
                  <c:v>70.634</c:v>
                </c:pt>
                <c:pt idx="24">
                  <c:v>70.634</c:v>
                </c:pt>
                <c:pt idx="25">
                  <c:v>70.634</c:v>
                </c:pt>
                <c:pt idx="26">
                  <c:v>70.634</c:v>
                </c:pt>
                <c:pt idx="27">
                  <c:v>70.634</c:v>
                </c:pt>
                <c:pt idx="28">
                  <c:v>70.634</c:v>
                </c:pt>
                <c:pt idx="29">
                  <c:v>70.634</c:v>
                </c:pt>
                <c:pt idx="30">
                  <c:v>70.634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7DC-42D6-8040-47E6594E57A6}"/>
            </c:ext>
          </c:extLst>
        </c:ser>
        <c:ser>
          <c:idx val="3"/>
          <c:order val="4"/>
          <c:tx>
            <c:strRef>
              <c:f>'CKPI Coke CSR CO 3'!$B$18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C7DC-42D6-8040-47E6594E57A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CSR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3'!$C$18:$AG$18</c:f>
              <c:numCache>
                <c:formatCode>0.0</c:formatCode>
                <c:ptCount val="31"/>
                <c:pt idx="0">
                  <c:v>68.959000000000003</c:v>
                </c:pt>
                <c:pt idx="1">
                  <c:v>68.959000000000003</c:v>
                </c:pt>
                <c:pt idx="2">
                  <c:v>68.959000000000003</c:v>
                </c:pt>
                <c:pt idx="3">
                  <c:v>68.959000000000003</c:v>
                </c:pt>
                <c:pt idx="4">
                  <c:v>68.959000000000003</c:v>
                </c:pt>
                <c:pt idx="5">
                  <c:v>68.959000000000003</c:v>
                </c:pt>
                <c:pt idx="6">
                  <c:v>68.959000000000003</c:v>
                </c:pt>
                <c:pt idx="7">
                  <c:v>68.959000000000003</c:v>
                </c:pt>
                <c:pt idx="8">
                  <c:v>68.959000000000003</c:v>
                </c:pt>
                <c:pt idx="9">
                  <c:v>68.959000000000003</c:v>
                </c:pt>
                <c:pt idx="10">
                  <c:v>68.959000000000003</c:v>
                </c:pt>
                <c:pt idx="11">
                  <c:v>68.959000000000003</c:v>
                </c:pt>
                <c:pt idx="12">
                  <c:v>68.959000000000003</c:v>
                </c:pt>
                <c:pt idx="13">
                  <c:v>68.959000000000003</c:v>
                </c:pt>
                <c:pt idx="14">
                  <c:v>68.959000000000003</c:v>
                </c:pt>
                <c:pt idx="15">
                  <c:v>68.959000000000003</c:v>
                </c:pt>
                <c:pt idx="16">
                  <c:v>68.959000000000003</c:v>
                </c:pt>
                <c:pt idx="17">
                  <c:v>68.959000000000003</c:v>
                </c:pt>
                <c:pt idx="18">
                  <c:v>68.959000000000003</c:v>
                </c:pt>
                <c:pt idx="19">
                  <c:v>68.959000000000003</c:v>
                </c:pt>
                <c:pt idx="20">
                  <c:v>68.959000000000003</c:v>
                </c:pt>
                <c:pt idx="21">
                  <c:v>68.959000000000003</c:v>
                </c:pt>
                <c:pt idx="22">
                  <c:v>68.959000000000003</c:v>
                </c:pt>
                <c:pt idx="23">
                  <c:v>68.959000000000003</c:v>
                </c:pt>
                <c:pt idx="24">
                  <c:v>68.959000000000003</c:v>
                </c:pt>
                <c:pt idx="25">
                  <c:v>68.959000000000003</c:v>
                </c:pt>
                <c:pt idx="26">
                  <c:v>68.959000000000003</c:v>
                </c:pt>
                <c:pt idx="27">
                  <c:v>68.959000000000003</c:v>
                </c:pt>
                <c:pt idx="28">
                  <c:v>68.959000000000003</c:v>
                </c:pt>
                <c:pt idx="29">
                  <c:v>68.959000000000003</c:v>
                </c:pt>
                <c:pt idx="30">
                  <c:v>68.959000000000003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7DC-42D6-8040-47E6594E5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4397824"/>
        <c:axId val="273957248"/>
      </c:lineChart>
      <c:dateAx>
        <c:axId val="274397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957248"/>
        <c:crosses val="autoZero"/>
        <c:auto val="0"/>
        <c:lblOffset val="100"/>
        <c:baseTimeUnit val="days"/>
      </c:dateAx>
      <c:valAx>
        <c:axId val="273957248"/>
        <c:scaling>
          <c:orientation val="minMax"/>
          <c:max val="74"/>
          <c:min val="62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39782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Coke CSR CO 4'!$G$7:$N$7</c:f>
          <c:strCache>
            <c:ptCount val="8"/>
            <c:pt idx="0">
              <c:v>Coke CSR CO#4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Coke CSR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CSR CO 4'!$EI$2:$EY$2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Coke CSR CO 4'!$EI$3:$EY$3</c:f>
              <c:numCache>
                <c:formatCode>0.00</c:formatCode>
                <c:ptCount val="12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4-476A-86B4-892365D5AAC8}"/>
            </c:ext>
          </c:extLst>
        </c:ser>
        <c:ser>
          <c:idx val="1"/>
          <c:order val="1"/>
          <c:tx>
            <c:strRef>
              <c:f>'CKPI Coke CSR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CSR CO 4'!$EI$2:$EY$2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Coke CSR CO 4'!$EI$4:$EY$4</c:f>
              <c:numCache>
                <c:formatCode>0.00</c:formatCode>
                <c:ptCount val="12"/>
                <c:pt idx="0">
                  <c:v>69.819999999999993</c:v>
                </c:pt>
                <c:pt idx="1">
                  <c:v>70.31</c:v>
                </c:pt>
                <c:pt idx="2">
                  <c:v>67.849999999999994</c:v>
                </c:pt>
                <c:pt idx="3">
                  <c:v>68.17</c:v>
                </c:pt>
                <c:pt idx="4">
                  <c:v>68.540000000000006</c:v>
                </c:pt>
                <c:pt idx="5">
                  <c:v>69.23</c:v>
                </c:pt>
                <c:pt idx="6">
                  <c:v>69.069999999999993</c:v>
                </c:pt>
                <c:pt idx="7">
                  <c:v>68.8</c:v>
                </c:pt>
                <c:pt idx="8">
                  <c:v>69.537419354838718</c:v>
                </c:pt>
                <c:pt idx="9">
                  <c:v>69.930000000000007</c:v>
                </c:pt>
                <c:pt idx="10">
                  <c:v>69.801428571428545</c:v>
                </c:pt>
                <c:pt idx="11">
                  <c:v>70.33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D4-476A-86B4-892365D5A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009472"/>
        <c:axId val="274019456"/>
      </c:barChart>
      <c:dateAx>
        <c:axId val="27400947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019456"/>
        <c:crosses val="autoZero"/>
        <c:auto val="1"/>
        <c:lblOffset val="100"/>
        <c:baseTimeUnit val="months"/>
      </c:dateAx>
      <c:valAx>
        <c:axId val="27401945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00947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0"/>
          <c:order val="0"/>
          <c:tx>
            <c:strRef>
              <c:f>'CKPI Coke CSR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4'!$C$14:$AG$14</c:f>
              <c:numCache>
                <c:formatCode>General</c:formatCode>
                <c:ptCount val="31"/>
                <c:pt idx="0">
                  <c:v>69.790000000000006</c:v>
                </c:pt>
                <c:pt idx="1">
                  <c:v>69.69</c:v>
                </c:pt>
                <c:pt idx="2">
                  <c:v>70.260000000000005</c:v>
                </c:pt>
                <c:pt idx="3">
                  <c:v>69.17</c:v>
                </c:pt>
                <c:pt idx="4">
                  <c:v>69.930000000000007</c:v>
                </c:pt>
                <c:pt idx="5">
                  <c:v>69.09</c:v>
                </c:pt>
                <c:pt idx="6">
                  <c:v>69.77</c:v>
                </c:pt>
                <c:pt idx="7">
                  <c:v>69.92</c:v>
                </c:pt>
                <c:pt idx="8">
                  <c:v>70.08</c:v>
                </c:pt>
                <c:pt idx="9">
                  <c:v>69.849999999999994</c:v>
                </c:pt>
                <c:pt idx="10">
                  <c:v>69.569999999999993</c:v>
                </c:pt>
                <c:pt idx="11">
                  <c:v>69.45</c:v>
                </c:pt>
                <c:pt idx="12">
                  <c:v>71.040000000000006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96AE-4ED3-A7D7-6E51BDC8DA35}"/>
            </c:ext>
          </c:extLst>
        </c:ser>
        <c:ser>
          <c:idx val="11"/>
          <c:order val="1"/>
          <c:tx>
            <c:strRef>
              <c:f>'CKPI Coke CSR CO 4'!$B$15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4'!$C$15:$AG$15</c:f>
              <c:numCache>
                <c:formatCode>0.0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96AE-4ED3-A7D7-6E51BDC8DA35}"/>
            </c:ext>
          </c:extLst>
        </c:ser>
        <c:ser>
          <c:idx val="12"/>
          <c:order val="2"/>
          <c:tx>
            <c:strRef>
              <c:f>'CKPI Coke CSR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4'!$C$16:$AG$16</c:f>
              <c:numCache>
                <c:formatCode>0.0</c:formatCode>
                <c:ptCount val="31"/>
                <c:pt idx="0">
                  <c:v>73.052000000000007</c:v>
                </c:pt>
                <c:pt idx="1">
                  <c:v>73.052000000000007</c:v>
                </c:pt>
                <c:pt idx="2">
                  <c:v>73.052000000000007</c:v>
                </c:pt>
                <c:pt idx="3">
                  <c:v>73.052000000000007</c:v>
                </c:pt>
                <c:pt idx="4">
                  <c:v>73.052000000000007</c:v>
                </c:pt>
                <c:pt idx="5">
                  <c:v>73.052000000000007</c:v>
                </c:pt>
                <c:pt idx="6">
                  <c:v>73.052000000000007</c:v>
                </c:pt>
                <c:pt idx="7">
                  <c:v>73.052000000000007</c:v>
                </c:pt>
                <c:pt idx="8">
                  <c:v>73.052000000000007</c:v>
                </c:pt>
                <c:pt idx="9">
                  <c:v>73.052000000000007</c:v>
                </c:pt>
                <c:pt idx="10">
                  <c:v>73.052000000000007</c:v>
                </c:pt>
                <c:pt idx="11">
                  <c:v>73.052000000000007</c:v>
                </c:pt>
                <c:pt idx="12">
                  <c:v>73.052000000000007</c:v>
                </c:pt>
                <c:pt idx="13">
                  <c:v>73.052000000000007</c:v>
                </c:pt>
                <c:pt idx="14">
                  <c:v>73.052000000000007</c:v>
                </c:pt>
                <c:pt idx="15">
                  <c:v>73.052000000000007</c:v>
                </c:pt>
                <c:pt idx="16">
                  <c:v>73.052000000000007</c:v>
                </c:pt>
                <c:pt idx="17">
                  <c:v>73.052000000000007</c:v>
                </c:pt>
                <c:pt idx="18">
                  <c:v>73.052000000000007</c:v>
                </c:pt>
                <c:pt idx="19">
                  <c:v>73.052000000000007</c:v>
                </c:pt>
                <c:pt idx="20">
                  <c:v>73.052000000000007</c:v>
                </c:pt>
                <c:pt idx="21">
                  <c:v>73.052000000000007</c:v>
                </c:pt>
                <c:pt idx="22">
                  <c:v>73.052000000000007</c:v>
                </c:pt>
                <c:pt idx="23">
                  <c:v>73.052000000000007</c:v>
                </c:pt>
                <c:pt idx="24">
                  <c:v>73.052000000000007</c:v>
                </c:pt>
                <c:pt idx="25">
                  <c:v>73.052000000000007</c:v>
                </c:pt>
                <c:pt idx="26">
                  <c:v>73.052000000000007</c:v>
                </c:pt>
                <c:pt idx="27">
                  <c:v>73.052000000000007</c:v>
                </c:pt>
                <c:pt idx="28">
                  <c:v>73.052000000000007</c:v>
                </c:pt>
                <c:pt idx="29">
                  <c:v>73.052000000000007</c:v>
                </c:pt>
                <c:pt idx="30">
                  <c:v>73.052000000000007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96AE-4ED3-A7D7-6E51BDC8DA35}"/>
            </c:ext>
          </c:extLst>
        </c:ser>
        <c:ser>
          <c:idx val="13"/>
          <c:order val="3"/>
          <c:tx>
            <c:strRef>
              <c:f>'CKPI Coke CSR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4'!$C$17:$AG$17</c:f>
              <c:numCache>
                <c:formatCode>0.0</c:formatCode>
                <c:ptCount val="31"/>
                <c:pt idx="0">
                  <c:v>70.33</c:v>
                </c:pt>
                <c:pt idx="1">
                  <c:v>70.33</c:v>
                </c:pt>
                <c:pt idx="2">
                  <c:v>70.33</c:v>
                </c:pt>
                <c:pt idx="3">
                  <c:v>70.33</c:v>
                </c:pt>
                <c:pt idx="4">
                  <c:v>70.33</c:v>
                </c:pt>
                <c:pt idx="5">
                  <c:v>70.33</c:v>
                </c:pt>
                <c:pt idx="6">
                  <c:v>70.33</c:v>
                </c:pt>
                <c:pt idx="7">
                  <c:v>70.33</c:v>
                </c:pt>
                <c:pt idx="8">
                  <c:v>70.33</c:v>
                </c:pt>
                <c:pt idx="9">
                  <c:v>70.33</c:v>
                </c:pt>
                <c:pt idx="10">
                  <c:v>70.33</c:v>
                </c:pt>
                <c:pt idx="11">
                  <c:v>70.33</c:v>
                </c:pt>
                <c:pt idx="12">
                  <c:v>70.33</c:v>
                </c:pt>
                <c:pt idx="13">
                  <c:v>70.33</c:v>
                </c:pt>
                <c:pt idx="14">
                  <c:v>70.33</c:v>
                </c:pt>
                <c:pt idx="15">
                  <c:v>70.33</c:v>
                </c:pt>
                <c:pt idx="16">
                  <c:v>70.33</c:v>
                </c:pt>
                <c:pt idx="17">
                  <c:v>70.33</c:v>
                </c:pt>
                <c:pt idx="18">
                  <c:v>70.33</c:v>
                </c:pt>
                <c:pt idx="19">
                  <c:v>70.33</c:v>
                </c:pt>
                <c:pt idx="20">
                  <c:v>70.33</c:v>
                </c:pt>
                <c:pt idx="21">
                  <c:v>70.33</c:v>
                </c:pt>
                <c:pt idx="22">
                  <c:v>70.33</c:v>
                </c:pt>
                <c:pt idx="23">
                  <c:v>70.33</c:v>
                </c:pt>
                <c:pt idx="24">
                  <c:v>70.33</c:v>
                </c:pt>
                <c:pt idx="25">
                  <c:v>70.33</c:v>
                </c:pt>
                <c:pt idx="26">
                  <c:v>70.33</c:v>
                </c:pt>
                <c:pt idx="27">
                  <c:v>70.33</c:v>
                </c:pt>
                <c:pt idx="28">
                  <c:v>70.33</c:v>
                </c:pt>
                <c:pt idx="29">
                  <c:v>70.33</c:v>
                </c:pt>
                <c:pt idx="30">
                  <c:v>70.33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96AE-4ED3-A7D7-6E51BDC8DA35}"/>
            </c:ext>
          </c:extLst>
        </c:ser>
        <c:ser>
          <c:idx val="14"/>
          <c:order val="4"/>
          <c:tx>
            <c:strRef>
              <c:f>'CKPI Coke CSR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4'!$C$18:$AG$18</c:f>
              <c:numCache>
                <c:formatCode>0.0</c:formatCode>
                <c:ptCount val="31"/>
                <c:pt idx="0">
                  <c:v>67.606999999999999</c:v>
                </c:pt>
                <c:pt idx="1">
                  <c:v>67.606999999999999</c:v>
                </c:pt>
                <c:pt idx="2">
                  <c:v>67.606999999999999</c:v>
                </c:pt>
                <c:pt idx="3">
                  <c:v>67.606999999999999</c:v>
                </c:pt>
                <c:pt idx="4">
                  <c:v>67.606999999999999</c:v>
                </c:pt>
                <c:pt idx="5">
                  <c:v>67.606999999999999</c:v>
                </c:pt>
                <c:pt idx="6">
                  <c:v>67.606999999999999</c:v>
                </c:pt>
                <c:pt idx="7">
                  <c:v>67.606999999999999</c:v>
                </c:pt>
                <c:pt idx="8">
                  <c:v>67.606999999999999</c:v>
                </c:pt>
                <c:pt idx="9">
                  <c:v>67.606999999999999</c:v>
                </c:pt>
                <c:pt idx="10">
                  <c:v>67.606999999999999</c:v>
                </c:pt>
                <c:pt idx="11">
                  <c:v>67.606999999999999</c:v>
                </c:pt>
                <c:pt idx="12">
                  <c:v>67.606999999999999</c:v>
                </c:pt>
                <c:pt idx="13">
                  <c:v>67.606999999999999</c:v>
                </c:pt>
                <c:pt idx="14">
                  <c:v>67.606999999999999</c:v>
                </c:pt>
                <c:pt idx="15">
                  <c:v>67.606999999999999</c:v>
                </c:pt>
                <c:pt idx="16">
                  <c:v>67.606999999999999</c:v>
                </c:pt>
                <c:pt idx="17">
                  <c:v>67.606999999999999</c:v>
                </c:pt>
                <c:pt idx="18">
                  <c:v>67.606999999999999</c:v>
                </c:pt>
                <c:pt idx="19">
                  <c:v>67.606999999999999</c:v>
                </c:pt>
                <c:pt idx="20">
                  <c:v>67.606999999999999</c:v>
                </c:pt>
                <c:pt idx="21">
                  <c:v>67.606999999999999</c:v>
                </c:pt>
                <c:pt idx="22">
                  <c:v>67.606999999999999</c:v>
                </c:pt>
                <c:pt idx="23">
                  <c:v>67.606999999999999</c:v>
                </c:pt>
                <c:pt idx="24">
                  <c:v>67.606999999999999</c:v>
                </c:pt>
                <c:pt idx="25">
                  <c:v>67.606999999999999</c:v>
                </c:pt>
                <c:pt idx="26">
                  <c:v>67.606999999999999</c:v>
                </c:pt>
                <c:pt idx="27">
                  <c:v>67.606999999999999</c:v>
                </c:pt>
                <c:pt idx="28">
                  <c:v>67.606999999999999</c:v>
                </c:pt>
                <c:pt idx="29">
                  <c:v>67.606999999999999</c:v>
                </c:pt>
                <c:pt idx="30">
                  <c:v>67.606999999999999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96AE-4ED3-A7D7-6E51BDC8DA35}"/>
            </c:ext>
          </c:extLst>
        </c:ser>
        <c:ser>
          <c:idx val="15"/>
          <c:order val="5"/>
          <c:tx>
            <c:strRef>
              <c:f>'CKPI Coke CSR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4'!$C$14:$AG$14</c:f>
              <c:numCache>
                <c:formatCode>General</c:formatCode>
                <c:ptCount val="31"/>
                <c:pt idx="0">
                  <c:v>69.790000000000006</c:v>
                </c:pt>
                <c:pt idx="1">
                  <c:v>69.69</c:v>
                </c:pt>
                <c:pt idx="2">
                  <c:v>70.260000000000005</c:v>
                </c:pt>
                <c:pt idx="3">
                  <c:v>69.17</c:v>
                </c:pt>
                <c:pt idx="4">
                  <c:v>69.930000000000007</c:v>
                </c:pt>
                <c:pt idx="5">
                  <c:v>69.09</c:v>
                </c:pt>
                <c:pt idx="6">
                  <c:v>69.77</c:v>
                </c:pt>
                <c:pt idx="7">
                  <c:v>69.92</c:v>
                </c:pt>
                <c:pt idx="8">
                  <c:v>70.08</c:v>
                </c:pt>
                <c:pt idx="9">
                  <c:v>69.849999999999994</c:v>
                </c:pt>
                <c:pt idx="10">
                  <c:v>69.569999999999993</c:v>
                </c:pt>
                <c:pt idx="11">
                  <c:v>69.45</c:v>
                </c:pt>
                <c:pt idx="12">
                  <c:v>71.040000000000006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96AE-4ED3-A7D7-6E51BDC8DA35}"/>
            </c:ext>
          </c:extLst>
        </c:ser>
        <c:ser>
          <c:idx val="16"/>
          <c:order val="6"/>
          <c:tx>
            <c:strRef>
              <c:f>'CKPI Coke CSR CO 4'!$B$15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4'!$C$15:$AG$15</c:f>
              <c:numCache>
                <c:formatCode>0.0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96AE-4ED3-A7D7-6E51BDC8DA35}"/>
            </c:ext>
          </c:extLst>
        </c:ser>
        <c:ser>
          <c:idx val="17"/>
          <c:order val="7"/>
          <c:tx>
            <c:strRef>
              <c:f>'CKPI Coke CSR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4'!$C$16:$AG$16</c:f>
              <c:numCache>
                <c:formatCode>0.0</c:formatCode>
                <c:ptCount val="31"/>
                <c:pt idx="0">
                  <c:v>73.052000000000007</c:v>
                </c:pt>
                <c:pt idx="1">
                  <c:v>73.052000000000007</c:v>
                </c:pt>
                <c:pt idx="2">
                  <c:v>73.052000000000007</c:v>
                </c:pt>
                <c:pt idx="3">
                  <c:v>73.052000000000007</c:v>
                </c:pt>
                <c:pt idx="4">
                  <c:v>73.052000000000007</c:v>
                </c:pt>
                <c:pt idx="5">
                  <c:v>73.052000000000007</c:v>
                </c:pt>
                <c:pt idx="6">
                  <c:v>73.052000000000007</c:v>
                </c:pt>
                <c:pt idx="7">
                  <c:v>73.052000000000007</c:v>
                </c:pt>
                <c:pt idx="8">
                  <c:v>73.052000000000007</c:v>
                </c:pt>
                <c:pt idx="9">
                  <c:v>73.052000000000007</c:v>
                </c:pt>
                <c:pt idx="10">
                  <c:v>73.052000000000007</c:v>
                </c:pt>
                <c:pt idx="11">
                  <c:v>73.052000000000007</c:v>
                </c:pt>
                <c:pt idx="12">
                  <c:v>73.052000000000007</c:v>
                </c:pt>
                <c:pt idx="13">
                  <c:v>73.052000000000007</c:v>
                </c:pt>
                <c:pt idx="14">
                  <c:v>73.052000000000007</c:v>
                </c:pt>
                <c:pt idx="15">
                  <c:v>73.052000000000007</c:v>
                </c:pt>
                <c:pt idx="16">
                  <c:v>73.052000000000007</c:v>
                </c:pt>
                <c:pt idx="17">
                  <c:v>73.052000000000007</c:v>
                </c:pt>
                <c:pt idx="18">
                  <c:v>73.052000000000007</c:v>
                </c:pt>
                <c:pt idx="19">
                  <c:v>73.052000000000007</c:v>
                </c:pt>
                <c:pt idx="20">
                  <c:v>73.052000000000007</c:v>
                </c:pt>
                <c:pt idx="21">
                  <c:v>73.052000000000007</c:v>
                </c:pt>
                <c:pt idx="22">
                  <c:v>73.052000000000007</c:v>
                </c:pt>
                <c:pt idx="23">
                  <c:v>73.052000000000007</c:v>
                </c:pt>
                <c:pt idx="24">
                  <c:v>73.052000000000007</c:v>
                </c:pt>
                <c:pt idx="25">
                  <c:v>73.052000000000007</c:v>
                </c:pt>
                <c:pt idx="26">
                  <c:v>73.052000000000007</c:v>
                </c:pt>
                <c:pt idx="27">
                  <c:v>73.052000000000007</c:v>
                </c:pt>
                <c:pt idx="28">
                  <c:v>73.052000000000007</c:v>
                </c:pt>
                <c:pt idx="29">
                  <c:v>73.052000000000007</c:v>
                </c:pt>
                <c:pt idx="30">
                  <c:v>73.052000000000007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96AE-4ED3-A7D7-6E51BDC8DA35}"/>
            </c:ext>
          </c:extLst>
        </c:ser>
        <c:ser>
          <c:idx val="18"/>
          <c:order val="8"/>
          <c:tx>
            <c:strRef>
              <c:f>'CKPI Coke CSR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4'!$C$17:$AG$17</c:f>
              <c:numCache>
                <c:formatCode>0.0</c:formatCode>
                <c:ptCount val="31"/>
                <c:pt idx="0">
                  <c:v>70.33</c:v>
                </c:pt>
                <c:pt idx="1">
                  <c:v>70.33</c:v>
                </c:pt>
                <c:pt idx="2">
                  <c:v>70.33</c:v>
                </c:pt>
                <c:pt idx="3">
                  <c:v>70.33</c:v>
                </c:pt>
                <c:pt idx="4">
                  <c:v>70.33</c:v>
                </c:pt>
                <c:pt idx="5">
                  <c:v>70.33</c:v>
                </c:pt>
                <c:pt idx="6">
                  <c:v>70.33</c:v>
                </c:pt>
                <c:pt idx="7">
                  <c:v>70.33</c:v>
                </c:pt>
                <c:pt idx="8">
                  <c:v>70.33</c:v>
                </c:pt>
                <c:pt idx="9">
                  <c:v>70.33</c:v>
                </c:pt>
                <c:pt idx="10">
                  <c:v>70.33</c:v>
                </c:pt>
                <c:pt idx="11">
                  <c:v>70.33</c:v>
                </c:pt>
                <c:pt idx="12">
                  <c:v>70.33</c:v>
                </c:pt>
                <c:pt idx="13">
                  <c:v>70.33</c:v>
                </c:pt>
                <c:pt idx="14">
                  <c:v>70.33</c:v>
                </c:pt>
                <c:pt idx="15">
                  <c:v>70.33</c:v>
                </c:pt>
                <c:pt idx="16">
                  <c:v>70.33</c:v>
                </c:pt>
                <c:pt idx="17">
                  <c:v>70.33</c:v>
                </c:pt>
                <c:pt idx="18">
                  <c:v>70.33</c:v>
                </c:pt>
                <c:pt idx="19">
                  <c:v>70.33</c:v>
                </c:pt>
                <c:pt idx="20">
                  <c:v>70.33</c:v>
                </c:pt>
                <c:pt idx="21">
                  <c:v>70.33</c:v>
                </c:pt>
                <c:pt idx="22">
                  <c:v>70.33</c:v>
                </c:pt>
                <c:pt idx="23">
                  <c:v>70.33</c:v>
                </c:pt>
                <c:pt idx="24">
                  <c:v>70.33</c:v>
                </c:pt>
                <c:pt idx="25">
                  <c:v>70.33</c:v>
                </c:pt>
                <c:pt idx="26">
                  <c:v>70.33</c:v>
                </c:pt>
                <c:pt idx="27">
                  <c:v>70.33</c:v>
                </c:pt>
                <c:pt idx="28">
                  <c:v>70.33</c:v>
                </c:pt>
                <c:pt idx="29">
                  <c:v>70.33</c:v>
                </c:pt>
                <c:pt idx="30">
                  <c:v>70.33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96AE-4ED3-A7D7-6E51BDC8DA35}"/>
            </c:ext>
          </c:extLst>
        </c:ser>
        <c:ser>
          <c:idx val="19"/>
          <c:order val="9"/>
          <c:tx>
            <c:strRef>
              <c:f>'CKPI Coke CSR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4'!$C$18:$AG$18</c:f>
              <c:numCache>
                <c:formatCode>0.0</c:formatCode>
                <c:ptCount val="31"/>
                <c:pt idx="0">
                  <c:v>67.606999999999999</c:v>
                </c:pt>
                <c:pt idx="1">
                  <c:v>67.606999999999999</c:v>
                </c:pt>
                <c:pt idx="2">
                  <c:v>67.606999999999999</c:v>
                </c:pt>
                <c:pt idx="3">
                  <c:v>67.606999999999999</c:v>
                </c:pt>
                <c:pt idx="4">
                  <c:v>67.606999999999999</c:v>
                </c:pt>
                <c:pt idx="5">
                  <c:v>67.606999999999999</c:v>
                </c:pt>
                <c:pt idx="6">
                  <c:v>67.606999999999999</c:v>
                </c:pt>
                <c:pt idx="7">
                  <c:v>67.606999999999999</c:v>
                </c:pt>
                <c:pt idx="8">
                  <c:v>67.606999999999999</c:v>
                </c:pt>
                <c:pt idx="9">
                  <c:v>67.606999999999999</c:v>
                </c:pt>
                <c:pt idx="10">
                  <c:v>67.606999999999999</c:v>
                </c:pt>
                <c:pt idx="11">
                  <c:v>67.606999999999999</c:v>
                </c:pt>
                <c:pt idx="12">
                  <c:v>67.606999999999999</c:v>
                </c:pt>
                <c:pt idx="13">
                  <c:v>67.606999999999999</c:v>
                </c:pt>
                <c:pt idx="14">
                  <c:v>67.606999999999999</c:v>
                </c:pt>
                <c:pt idx="15">
                  <c:v>67.606999999999999</c:v>
                </c:pt>
                <c:pt idx="16">
                  <c:v>67.606999999999999</c:v>
                </c:pt>
                <c:pt idx="17">
                  <c:v>67.606999999999999</c:v>
                </c:pt>
                <c:pt idx="18">
                  <c:v>67.606999999999999</c:v>
                </c:pt>
                <c:pt idx="19">
                  <c:v>67.606999999999999</c:v>
                </c:pt>
                <c:pt idx="20">
                  <c:v>67.606999999999999</c:v>
                </c:pt>
                <c:pt idx="21">
                  <c:v>67.606999999999999</c:v>
                </c:pt>
                <c:pt idx="22">
                  <c:v>67.606999999999999</c:v>
                </c:pt>
                <c:pt idx="23">
                  <c:v>67.606999999999999</c:v>
                </c:pt>
                <c:pt idx="24">
                  <c:v>67.606999999999999</c:v>
                </c:pt>
                <c:pt idx="25">
                  <c:v>67.606999999999999</c:v>
                </c:pt>
                <c:pt idx="26">
                  <c:v>67.606999999999999</c:v>
                </c:pt>
                <c:pt idx="27">
                  <c:v>67.606999999999999</c:v>
                </c:pt>
                <c:pt idx="28">
                  <c:v>67.606999999999999</c:v>
                </c:pt>
                <c:pt idx="29">
                  <c:v>67.606999999999999</c:v>
                </c:pt>
                <c:pt idx="30">
                  <c:v>67.606999999999999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96AE-4ED3-A7D7-6E51BDC8DA35}"/>
            </c:ext>
          </c:extLst>
        </c:ser>
        <c:ser>
          <c:idx val="5"/>
          <c:order val="10"/>
          <c:tx>
            <c:strRef>
              <c:f>'CKPI Coke CSR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4'!$C$14:$AG$14</c:f>
              <c:numCache>
                <c:formatCode>General</c:formatCode>
                <c:ptCount val="31"/>
                <c:pt idx="0">
                  <c:v>69.790000000000006</c:v>
                </c:pt>
                <c:pt idx="1">
                  <c:v>69.69</c:v>
                </c:pt>
                <c:pt idx="2">
                  <c:v>70.260000000000005</c:v>
                </c:pt>
                <c:pt idx="3">
                  <c:v>69.17</c:v>
                </c:pt>
                <c:pt idx="4">
                  <c:v>69.930000000000007</c:v>
                </c:pt>
                <c:pt idx="5">
                  <c:v>69.09</c:v>
                </c:pt>
                <c:pt idx="6">
                  <c:v>69.77</c:v>
                </c:pt>
                <c:pt idx="7">
                  <c:v>69.92</c:v>
                </c:pt>
                <c:pt idx="8">
                  <c:v>70.08</c:v>
                </c:pt>
                <c:pt idx="9">
                  <c:v>69.849999999999994</c:v>
                </c:pt>
                <c:pt idx="10">
                  <c:v>69.569999999999993</c:v>
                </c:pt>
                <c:pt idx="11">
                  <c:v>69.45</c:v>
                </c:pt>
                <c:pt idx="12">
                  <c:v>71.040000000000006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6AE-4ED3-A7D7-6E51BDC8DA35}"/>
            </c:ext>
          </c:extLst>
        </c:ser>
        <c:ser>
          <c:idx val="6"/>
          <c:order val="11"/>
          <c:tx>
            <c:strRef>
              <c:f>'CKPI Coke CSR CO 4'!$B$15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4'!$C$15:$AG$15</c:f>
              <c:numCache>
                <c:formatCode>0.0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6AE-4ED3-A7D7-6E51BDC8DA35}"/>
            </c:ext>
          </c:extLst>
        </c:ser>
        <c:ser>
          <c:idx val="7"/>
          <c:order val="12"/>
          <c:tx>
            <c:strRef>
              <c:f>'CKPI Coke CSR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4'!$C$16:$AG$16</c:f>
              <c:numCache>
                <c:formatCode>0.0</c:formatCode>
                <c:ptCount val="31"/>
                <c:pt idx="0">
                  <c:v>73.052000000000007</c:v>
                </c:pt>
                <c:pt idx="1">
                  <c:v>73.052000000000007</c:v>
                </c:pt>
                <c:pt idx="2">
                  <c:v>73.052000000000007</c:v>
                </c:pt>
                <c:pt idx="3">
                  <c:v>73.052000000000007</c:v>
                </c:pt>
                <c:pt idx="4">
                  <c:v>73.052000000000007</c:v>
                </c:pt>
                <c:pt idx="5">
                  <c:v>73.052000000000007</c:v>
                </c:pt>
                <c:pt idx="6">
                  <c:v>73.052000000000007</c:v>
                </c:pt>
                <c:pt idx="7">
                  <c:v>73.052000000000007</c:v>
                </c:pt>
                <c:pt idx="8">
                  <c:v>73.052000000000007</c:v>
                </c:pt>
                <c:pt idx="9">
                  <c:v>73.052000000000007</c:v>
                </c:pt>
                <c:pt idx="10">
                  <c:v>73.052000000000007</c:v>
                </c:pt>
                <c:pt idx="11">
                  <c:v>73.052000000000007</c:v>
                </c:pt>
                <c:pt idx="12">
                  <c:v>73.052000000000007</c:v>
                </c:pt>
                <c:pt idx="13">
                  <c:v>73.052000000000007</c:v>
                </c:pt>
                <c:pt idx="14">
                  <c:v>73.052000000000007</c:v>
                </c:pt>
                <c:pt idx="15">
                  <c:v>73.052000000000007</c:v>
                </c:pt>
                <c:pt idx="16">
                  <c:v>73.052000000000007</c:v>
                </c:pt>
                <c:pt idx="17">
                  <c:v>73.052000000000007</c:v>
                </c:pt>
                <c:pt idx="18">
                  <c:v>73.052000000000007</c:v>
                </c:pt>
                <c:pt idx="19">
                  <c:v>73.052000000000007</c:v>
                </c:pt>
                <c:pt idx="20">
                  <c:v>73.052000000000007</c:v>
                </c:pt>
                <c:pt idx="21">
                  <c:v>73.052000000000007</c:v>
                </c:pt>
                <c:pt idx="22">
                  <c:v>73.052000000000007</c:v>
                </c:pt>
                <c:pt idx="23">
                  <c:v>73.052000000000007</c:v>
                </c:pt>
                <c:pt idx="24">
                  <c:v>73.052000000000007</c:v>
                </c:pt>
                <c:pt idx="25">
                  <c:v>73.052000000000007</c:v>
                </c:pt>
                <c:pt idx="26">
                  <c:v>73.052000000000007</c:v>
                </c:pt>
                <c:pt idx="27">
                  <c:v>73.052000000000007</c:v>
                </c:pt>
                <c:pt idx="28">
                  <c:v>73.052000000000007</c:v>
                </c:pt>
                <c:pt idx="29">
                  <c:v>73.052000000000007</c:v>
                </c:pt>
                <c:pt idx="30">
                  <c:v>73.052000000000007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6AE-4ED3-A7D7-6E51BDC8DA35}"/>
            </c:ext>
          </c:extLst>
        </c:ser>
        <c:ser>
          <c:idx val="8"/>
          <c:order val="13"/>
          <c:tx>
            <c:strRef>
              <c:f>'CKPI Coke CSR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4'!$C$17:$AG$17</c:f>
              <c:numCache>
                <c:formatCode>0.0</c:formatCode>
                <c:ptCount val="31"/>
                <c:pt idx="0">
                  <c:v>70.33</c:v>
                </c:pt>
                <c:pt idx="1">
                  <c:v>70.33</c:v>
                </c:pt>
                <c:pt idx="2">
                  <c:v>70.33</c:v>
                </c:pt>
                <c:pt idx="3">
                  <c:v>70.33</c:v>
                </c:pt>
                <c:pt idx="4">
                  <c:v>70.33</c:v>
                </c:pt>
                <c:pt idx="5">
                  <c:v>70.33</c:v>
                </c:pt>
                <c:pt idx="6">
                  <c:v>70.33</c:v>
                </c:pt>
                <c:pt idx="7">
                  <c:v>70.33</c:v>
                </c:pt>
                <c:pt idx="8">
                  <c:v>70.33</c:v>
                </c:pt>
                <c:pt idx="9">
                  <c:v>70.33</c:v>
                </c:pt>
                <c:pt idx="10">
                  <c:v>70.33</c:v>
                </c:pt>
                <c:pt idx="11">
                  <c:v>70.33</c:v>
                </c:pt>
                <c:pt idx="12">
                  <c:v>70.33</c:v>
                </c:pt>
                <c:pt idx="13">
                  <c:v>70.33</c:v>
                </c:pt>
                <c:pt idx="14">
                  <c:v>70.33</c:v>
                </c:pt>
                <c:pt idx="15">
                  <c:v>70.33</c:v>
                </c:pt>
                <c:pt idx="16">
                  <c:v>70.33</c:v>
                </c:pt>
                <c:pt idx="17">
                  <c:v>70.33</c:v>
                </c:pt>
                <c:pt idx="18">
                  <c:v>70.33</c:v>
                </c:pt>
                <c:pt idx="19">
                  <c:v>70.33</c:v>
                </c:pt>
                <c:pt idx="20">
                  <c:v>70.33</c:v>
                </c:pt>
                <c:pt idx="21">
                  <c:v>70.33</c:v>
                </c:pt>
                <c:pt idx="22">
                  <c:v>70.33</c:v>
                </c:pt>
                <c:pt idx="23">
                  <c:v>70.33</c:v>
                </c:pt>
                <c:pt idx="24">
                  <c:v>70.33</c:v>
                </c:pt>
                <c:pt idx="25">
                  <c:v>70.33</c:v>
                </c:pt>
                <c:pt idx="26">
                  <c:v>70.33</c:v>
                </c:pt>
                <c:pt idx="27">
                  <c:v>70.33</c:v>
                </c:pt>
                <c:pt idx="28">
                  <c:v>70.33</c:v>
                </c:pt>
                <c:pt idx="29">
                  <c:v>70.33</c:v>
                </c:pt>
                <c:pt idx="30">
                  <c:v>70.33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6AE-4ED3-A7D7-6E51BDC8DA35}"/>
            </c:ext>
          </c:extLst>
        </c:ser>
        <c:ser>
          <c:idx val="9"/>
          <c:order val="14"/>
          <c:tx>
            <c:strRef>
              <c:f>'CKPI Coke CSR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4'!$C$18:$AG$18</c:f>
              <c:numCache>
                <c:formatCode>0.0</c:formatCode>
                <c:ptCount val="31"/>
                <c:pt idx="0">
                  <c:v>67.606999999999999</c:v>
                </c:pt>
                <c:pt idx="1">
                  <c:v>67.606999999999999</c:v>
                </c:pt>
                <c:pt idx="2">
                  <c:v>67.606999999999999</c:v>
                </c:pt>
                <c:pt idx="3">
                  <c:v>67.606999999999999</c:v>
                </c:pt>
                <c:pt idx="4">
                  <c:v>67.606999999999999</c:v>
                </c:pt>
                <c:pt idx="5">
                  <c:v>67.606999999999999</c:v>
                </c:pt>
                <c:pt idx="6">
                  <c:v>67.606999999999999</c:v>
                </c:pt>
                <c:pt idx="7">
                  <c:v>67.606999999999999</c:v>
                </c:pt>
                <c:pt idx="8">
                  <c:v>67.606999999999999</c:v>
                </c:pt>
                <c:pt idx="9">
                  <c:v>67.606999999999999</c:v>
                </c:pt>
                <c:pt idx="10">
                  <c:v>67.606999999999999</c:v>
                </c:pt>
                <c:pt idx="11">
                  <c:v>67.606999999999999</c:v>
                </c:pt>
                <c:pt idx="12">
                  <c:v>67.606999999999999</c:v>
                </c:pt>
                <c:pt idx="13">
                  <c:v>67.606999999999999</c:v>
                </c:pt>
                <c:pt idx="14">
                  <c:v>67.606999999999999</c:v>
                </c:pt>
                <c:pt idx="15">
                  <c:v>67.606999999999999</c:v>
                </c:pt>
                <c:pt idx="16">
                  <c:v>67.606999999999999</c:v>
                </c:pt>
                <c:pt idx="17">
                  <c:v>67.606999999999999</c:v>
                </c:pt>
                <c:pt idx="18">
                  <c:v>67.606999999999999</c:v>
                </c:pt>
                <c:pt idx="19">
                  <c:v>67.606999999999999</c:v>
                </c:pt>
                <c:pt idx="20">
                  <c:v>67.606999999999999</c:v>
                </c:pt>
                <c:pt idx="21">
                  <c:v>67.606999999999999</c:v>
                </c:pt>
                <c:pt idx="22">
                  <c:v>67.606999999999999</c:v>
                </c:pt>
                <c:pt idx="23">
                  <c:v>67.606999999999999</c:v>
                </c:pt>
                <c:pt idx="24">
                  <c:v>67.606999999999999</c:v>
                </c:pt>
                <c:pt idx="25">
                  <c:v>67.606999999999999</c:v>
                </c:pt>
                <c:pt idx="26">
                  <c:v>67.606999999999999</c:v>
                </c:pt>
                <c:pt idx="27">
                  <c:v>67.606999999999999</c:v>
                </c:pt>
                <c:pt idx="28">
                  <c:v>67.606999999999999</c:v>
                </c:pt>
                <c:pt idx="29">
                  <c:v>67.606999999999999</c:v>
                </c:pt>
                <c:pt idx="30">
                  <c:v>67.606999999999999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6AE-4ED3-A7D7-6E51BDC8DA35}"/>
            </c:ext>
          </c:extLst>
        </c:ser>
        <c:ser>
          <c:idx val="1"/>
          <c:order val="15"/>
          <c:tx>
            <c:strRef>
              <c:f>'CKPI Coke CSR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F-96AE-4ED3-A7D7-6E51BDC8DA35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4'!$C$14:$AG$14</c:f>
              <c:numCache>
                <c:formatCode>General</c:formatCode>
                <c:ptCount val="31"/>
                <c:pt idx="0">
                  <c:v>69.790000000000006</c:v>
                </c:pt>
                <c:pt idx="1">
                  <c:v>69.69</c:v>
                </c:pt>
                <c:pt idx="2">
                  <c:v>70.260000000000005</c:v>
                </c:pt>
                <c:pt idx="3">
                  <c:v>69.17</c:v>
                </c:pt>
                <c:pt idx="4">
                  <c:v>69.930000000000007</c:v>
                </c:pt>
                <c:pt idx="5">
                  <c:v>69.09</c:v>
                </c:pt>
                <c:pt idx="6">
                  <c:v>69.77</c:v>
                </c:pt>
                <c:pt idx="7">
                  <c:v>69.92</c:v>
                </c:pt>
                <c:pt idx="8">
                  <c:v>70.08</c:v>
                </c:pt>
                <c:pt idx="9">
                  <c:v>69.849999999999994</c:v>
                </c:pt>
                <c:pt idx="10">
                  <c:v>69.569999999999993</c:v>
                </c:pt>
                <c:pt idx="11">
                  <c:v>69.45</c:v>
                </c:pt>
                <c:pt idx="12">
                  <c:v>71.040000000000006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6AE-4ED3-A7D7-6E51BDC8DA35}"/>
            </c:ext>
          </c:extLst>
        </c:ser>
        <c:ser>
          <c:idx val="2"/>
          <c:order val="16"/>
          <c:tx>
            <c:strRef>
              <c:f>'CKPI Coke CSR CO 4'!$B$15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-3.6193447737909515E-2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2-96AE-4ED3-A7D7-6E51BDC8DA35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4'!$C$15:$AG$15</c:f>
              <c:numCache>
                <c:formatCode>0.0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96AE-4ED3-A7D7-6E51BDC8DA35}"/>
            </c:ext>
          </c:extLst>
        </c:ser>
        <c:ser>
          <c:idx val="4"/>
          <c:order val="17"/>
          <c:tx>
            <c:strRef>
              <c:f>'CKPI Coke CSR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5-96AE-4ED3-A7D7-6E51BDC8DA35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4'!$C$16:$AG$16</c:f>
              <c:numCache>
                <c:formatCode>0.0</c:formatCode>
                <c:ptCount val="31"/>
                <c:pt idx="0">
                  <c:v>73.052000000000007</c:v>
                </c:pt>
                <c:pt idx="1">
                  <c:v>73.052000000000007</c:v>
                </c:pt>
                <c:pt idx="2">
                  <c:v>73.052000000000007</c:v>
                </c:pt>
                <c:pt idx="3">
                  <c:v>73.052000000000007</c:v>
                </c:pt>
                <c:pt idx="4">
                  <c:v>73.052000000000007</c:v>
                </c:pt>
                <c:pt idx="5">
                  <c:v>73.052000000000007</c:v>
                </c:pt>
                <c:pt idx="6">
                  <c:v>73.052000000000007</c:v>
                </c:pt>
                <c:pt idx="7">
                  <c:v>73.052000000000007</c:v>
                </c:pt>
                <c:pt idx="8">
                  <c:v>73.052000000000007</c:v>
                </c:pt>
                <c:pt idx="9">
                  <c:v>73.052000000000007</c:v>
                </c:pt>
                <c:pt idx="10">
                  <c:v>73.052000000000007</c:v>
                </c:pt>
                <c:pt idx="11">
                  <c:v>73.052000000000007</c:v>
                </c:pt>
                <c:pt idx="12">
                  <c:v>73.052000000000007</c:v>
                </c:pt>
                <c:pt idx="13">
                  <c:v>73.052000000000007</c:v>
                </c:pt>
                <c:pt idx="14">
                  <c:v>73.052000000000007</c:v>
                </c:pt>
                <c:pt idx="15">
                  <c:v>73.052000000000007</c:v>
                </c:pt>
                <c:pt idx="16">
                  <c:v>73.052000000000007</c:v>
                </c:pt>
                <c:pt idx="17">
                  <c:v>73.052000000000007</c:v>
                </c:pt>
                <c:pt idx="18">
                  <c:v>73.052000000000007</c:v>
                </c:pt>
                <c:pt idx="19">
                  <c:v>73.052000000000007</c:v>
                </c:pt>
                <c:pt idx="20">
                  <c:v>73.052000000000007</c:v>
                </c:pt>
                <c:pt idx="21">
                  <c:v>73.052000000000007</c:v>
                </c:pt>
                <c:pt idx="22">
                  <c:v>73.052000000000007</c:v>
                </c:pt>
                <c:pt idx="23">
                  <c:v>73.052000000000007</c:v>
                </c:pt>
                <c:pt idx="24">
                  <c:v>73.052000000000007</c:v>
                </c:pt>
                <c:pt idx="25">
                  <c:v>73.052000000000007</c:v>
                </c:pt>
                <c:pt idx="26">
                  <c:v>73.052000000000007</c:v>
                </c:pt>
                <c:pt idx="27">
                  <c:v>73.052000000000007</c:v>
                </c:pt>
                <c:pt idx="28">
                  <c:v>73.052000000000007</c:v>
                </c:pt>
                <c:pt idx="29">
                  <c:v>73.052000000000007</c:v>
                </c:pt>
                <c:pt idx="30">
                  <c:v>73.052000000000007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6AE-4ED3-A7D7-6E51BDC8DA35}"/>
            </c:ext>
          </c:extLst>
        </c:ser>
        <c:ser>
          <c:idx val="0"/>
          <c:order val="18"/>
          <c:tx>
            <c:strRef>
              <c:f>'CKPI Coke CSR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8-96AE-4ED3-A7D7-6E51BDC8DA35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4'!$C$17:$AG$17</c:f>
              <c:numCache>
                <c:formatCode>0.0</c:formatCode>
                <c:ptCount val="31"/>
                <c:pt idx="0">
                  <c:v>70.33</c:v>
                </c:pt>
                <c:pt idx="1">
                  <c:v>70.33</c:v>
                </c:pt>
                <c:pt idx="2">
                  <c:v>70.33</c:v>
                </c:pt>
                <c:pt idx="3">
                  <c:v>70.33</c:v>
                </c:pt>
                <c:pt idx="4">
                  <c:v>70.33</c:v>
                </c:pt>
                <c:pt idx="5">
                  <c:v>70.33</c:v>
                </c:pt>
                <c:pt idx="6">
                  <c:v>70.33</c:v>
                </c:pt>
                <c:pt idx="7">
                  <c:v>70.33</c:v>
                </c:pt>
                <c:pt idx="8">
                  <c:v>70.33</c:v>
                </c:pt>
                <c:pt idx="9">
                  <c:v>70.33</c:v>
                </c:pt>
                <c:pt idx="10">
                  <c:v>70.33</c:v>
                </c:pt>
                <c:pt idx="11">
                  <c:v>70.33</c:v>
                </c:pt>
                <c:pt idx="12">
                  <c:v>70.33</c:v>
                </c:pt>
                <c:pt idx="13">
                  <c:v>70.33</c:v>
                </c:pt>
                <c:pt idx="14">
                  <c:v>70.33</c:v>
                </c:pt>
                <c:pt idx="15">
                  <c:v>70.33</c:v>
                </c:pt>
                <c:pt idx="16">
                  <c:v>70.33</c:v>
                </c:pt>
                <c:pt idx="17">
                  <c:v>70.33</c:v>
                </c:pt>
                <c:pt idx="18">
                  <c:v>70.33</c:v>
                </c:pt>
                <c:pt idx="19">
                  <c:v>70.33</c:v>
                </c:pt>
                <c:pt idx="20">
                  <c:v>70.33</c:v>
                </c:pt>
                <c:pt idx="21">
                  <c:v>70.33</c:v>
                </c:pt>
                <c:pt idx="22">
                  <c:v>70.33</c:v>
                </c:pt>
                <c:pt idx="23">
                  <c:v>70.33</c:v>
                </c:pt>
                <c:pt idx="24">
                  <c:v>70.33</c:v>
                </c:pt>
                <c:pt idx="25">
                  <c:v>70.33</c:v>
                </c:pt>
                <c:pt idx="26">
                  <c:v>70.33</c:v>
                </c:pt>
                <c:pt idx="27">
                  <c:v>70.33</c:v>
                </c:pt>
                <c:pt idx="28">
                  <c:v>70.33</c:v>
                </c:pt>
                <c:pt idx="29">
                  <c:v>70.33</c:v>
                </c:pt>
                <c:pt idx="30">
                  <c:v>70.33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96AE-4ED3-A7D7-6E51BDC8DA35}"/>
            </c:ext>
          </c:extLst>
        </c:ser>
        <c:ser>
          <c:idx val="3"/>
          <c:order val="19"/>
          <c:tx>
            <c:strRef>
              <c:f>'CKPI Coke CSR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B-96AE-4ED3-A7D7-6E51BDC8DA35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Coke CSR CO 4'!$C$18:$AG$18</c:f>
              <c:numCache>
                <c:formatCode>0.0</c:formatCode>
                <c:ptCount val="31"/>
                <c:pt idx="0">
                  <c:v>67.606999999999999</c:v>
                </c:pt>
                <c:pt idx="1">
                  <c:v>67.606999999999999</c:v>
                </c:pt>
                <c:pt idx="2">
                  <c:v>67.606999999999999</c:v>
                </c:pt>
                <c:pt idx="3">
                  <c:v>67.606999999999999</c:v>
                </c:pt>
                <c:pt idx="4">
                  <c:v>67.606999999999999</c:v>
                </c:pt>
                <c:pt idx="5">
                  <c:v>67.606999999999999</c:v>
                </c:pt>
                <c:pt idx="6">
                  <c:v>67.606999999999999</c:v>
                </c:pt>
                <c:pt idx="7">
                  <c:v>67.606999999999999</c:v>
                </c:pt>
                <c:pt idx="8">
                  <c:v>67.606999999999999</c:v>
                </c:pt>
                <c:pt idx="9">
                  <c:v>67.606999999999999</c:v>
                </c:pt>
                <c:pt idx="10">
                  <c:v>67.606999999999999</c:v>
                </c:pt>
                <c:pt idx="11">
                  <c:v>67.606999999999999</c:v>
                </c:pt>
                <c:pt idx="12">
                  <c:v>67.606999999999999</c:v>
                </c:pt>
                <c:pt idx="13">
                  <c:v>67.606999999999999</c:v>
                </c:pt>
                <c:pt idx="14">
                  <c:v>67.606999999999999</c:v>
                </c:pt>
                <c:pt idx="15">
                  <c:v>67.606999999999999</c:v>
                </c:pt>
                <c:pt idx="16">
                  <c:v>67.606999999999999</c:v>
                </c:pt>
                <c:pt idx="17">
                  <c:v>67.606999999999999</c:v>
                </c:pt>
                <c:pt idx="18">
                  <c:v>67.606999999999999</c:v>
                </c:pt>
                <c:pt idx="19">
                  <c:v>67.606999999999999</c:v>
                </c:pt>
                <c:pt idx="20">
                  <c:v>67.606999999999999</c:v>
                </c:pt>
                <c:pt idx="21">
                  <c:v>67.606999999999999</c:v>
                </c:pt>
                <c:pt idx="22">
                  <c:v>67.606999999999999</c:v>
                </c:pt>
                <c:pt idx="23">
                  <c:v>67.606999999999999</c:v>
                </c:pt>
                <c:pt idx="24">
                  <c:v>67.606999999999999</c:v>
                </c:pt>
                <c:pt idx="25">
                  <c:v>67.606999999999999</c:v>
                </c:pt>
                <c:pt idx="26">
                  <c:v>67.606999999999999</c:v>
                </c:pt>
                <c:pt idx="27">
                  <c:v>67.606999999999999</c:v>
                </c:pt>
                <c:pt idx="28">
                  <c:v>67.606999999999999</c:v>
                </c:pt>
                <c:pt idx="29">
                  <c:v>67.606999999999999</c:v>
                </c:pt>
                <c:pt idx="30">
                  <c:v>67.606999999999999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6AE-4ED3-A7D7-6E51BDC8D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4129280"/>
        <c:axId val="274130816"/>
      </c:lineChart>
      <c:dateAx>
        <c:axId val="274129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130816"/>
        <c:crosses val="autoZero"/>
        <c:auto val="0"/>
        <c:lblOffset val="100"/>
        <c:baseTimeUnit val="days"/>
      </c:dateAx>
      <c:valAx>
        <c:axId val="274130816"/>
        <c:scaling>
          <c:orientation val="minMax"/>
          <c:max val="76"/>
          <c:min val="62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129280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Quality Index CO 3'!$DP$1</c:f>
          <c:strCache>
            <c:ptCount val="1"/>
            <c:pt idx="0">
              <c:v>Quality Index CO#3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Quality Index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Quality Index CO 3'!$EI$2:$EY$2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'MKPI Quality Index CO 3'!$EI$3:$EY$3</c:f>
              <c:numCache>
                <c:formatCode>0.00</c:formatCode>
                <c:ptCount val="12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0.98</c:v>
                </c:pt>
                <c:pt idx="4">
                  <c:v>0.98</c:v>
                </c:pt>
                <c:pt idx="5">
                  <c:v>0.98</c:v>
                </c:pt>
                <c:pt idx="6">
                  <c:v>0.98</c:v>
                </c:pt>
                <c:pt idx="7">
                  <c:v>0.98</c:v>
                </c:pt>
                <c:pt idx="8">
                  <c:v>0.98</c:v>
                </c:pt>
                <c:pt idx="9">
                  <c:v>0.98</c:v>
                </c:pt>
                <c:pt idx="10">
                  <c:v>0.98</c:v>
                </c:pt>
                <c:pt idx="11">
                  <c:v>0.98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9E-41F4-A1ED-36B42D7CC571}"/>
            </c:ext>
          </c:extLst>
        </c:ser>
        <c:ser>
          <c:idx val="1"/>
          <c:order val="1"/>
          <c:tx>
            <c:strRef>
              <c:f>'MKPI Quality Index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Quality Index CO 3'!$EI$2:$EY$2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'MKPI Quality Index CO 3'!$EI$4:$EY$4</c:f>
              <c:numCache>
                <c:formatCode>0.00</c:formatCode>
                <c:ptCount val="12"/>
                <c:pt idx="0">
                  <c:v>0.98055555555555562</c:v>
                </c:pt>
                <c:pt idx="1">
                  <c:v>0.97419354838709671</c:v>
                </c:pt>
                <c:pt idx="2">
                  <c:v>0.98266666666666669</c:v>
                </c:pt>
                <c:pt idx="3">
                  <c:v>0.98000000000000009</c:v>
                </c:pt>
                <c:pt idx="4">
                  <c:v>0.96849462365591399</c:v>
                </c:pt>
                <c:pt idx="5">
                  <c:v>0.99144444444444446</c:v>
                </c:pt>
                <c:pt idx="6">
                  <c:v>0.98365591397849461</c:v>
                </c:pt>
                <c:pt idx="7">
                  <c:v>0.95977777777777773</c:v>
                </c:pt>
                <c:pt idx="8">
                  <c:v>0.96397849462365581</c:v>
                </c:pt>
                <c:pt idx="9">
                  <c:v>0.97043010752688152</c:v>
                </c:pt>
                <c:pt idx="10">
                  <c:v>0.96642857142857108</c:v>
                </c:pt>
                <c:pt idx="11">
                  <c:v>0.97075268817204285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9E-41F4-A1ED-36B42D7CC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212608"/>
        <c:axId val="278214528"/>
      </c:barChart>
      <c:dateAx>
        <c:axId val="278212608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8214528"/>
        <c:crosses val="autoZero"/>
        <c:auto val="1"/>
        <c:lblOffset val="100"/>
        <c:baseTimeUnit val="months"/>
      </c:dateAx>
      <c:valAx>
        <c:axId val="27821452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821260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Quality Index CO 3'!$B$16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54E4-4824-81CE-CC78EAE509CF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Quality Index CO 3'!$C$15:$AG$15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'MKPI Quality Index CO 3'!$C$16:$AG$16</c:f>
              <c:numCache>
                <c:formatCode>0.000</c:formatCode>
                <c:ptCount val="31"/>
                <c:pt idx="0">
                  <c:v>0.92666666666666675</c:v>
                </c:pt>
                <c:pt idx="1">
                  <c:v>0.96666666666666667</c:v>
                </c:pt>
                <c:pt idx="2">
                  <c:v>0.97333333333333338</c:v>
                </c:pt>
                <c:pt idx="3">
                  <c:v>0.8666666666666667</c:v>
                </c:pt>
                <c:pt idx="4">
                  <c:v>0.96666666666666667</c:v>
                </c:pt>
                <c:pt idx="5">
                  <c:v>0.93666666666666665</c:v>
                </c:pt>
                <c:pt idx="6">
                  <c:v>0.96000000000000008</c:v>
                </c:pt>
                <c:pt idx="7">
                  <c:v>0.96666666666666667</c:v>
                </c:pt>
                <c:pt idx="8">
                  <c:v>0.92666666666666675</c:v>
                </c:pt>
                <c:pt idx="9">
                  <c:v>0.96666666666666667</c:v>
                </c:pt>
                <c:pt idx="10">
                  <c:v>0.96000000000000008</c:v>
                </c:pt>
                <c:pt idx="11">
                  <c:v>0.96000000000000008</c:v>
                </c:pt>
                <c:pt idx="12">
                  <c:v>0.92666666666666675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E4-4824-81CE-CC78EAE509CF}"/>
            </c:ext>
          </c:extLst>
        </c:ser>
        <c:ser>
          <c:idx val="2"/>
          <c:order val="1"/>
          <c:tx>
            <c:strRef>
              <c:f>'MKPI Quality Index CO 3'!$B$18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54E4-4824-81CE-CC78EAE509CF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Quality Index CO 3'!$C$15:$AG$15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'MKPI Quality Index CO 3'!$C$18:$AG$18</c:f>
              <c:numCache>
                <c:formatCode>0.00</c:formatCode>
                <c:ptCount val="31"/>
                <c:pt idx="0">
                  <c:v>0.99119999999999997</c:v>
                </c:pt>
                <c:pt idx="1">
                  <c:v>0.99119999999999997</c:v>
                </c:pt>
                <c:pt idx="2">
                  <c:v>0.99119999999999997</c:v>
                </c:pt>
                <c:pt idx="3">
                  <c:v>0.99119999999999997</c:v>
                </c:pt>
                <c:pt idx="4">
                  <c:v>0.99119999999999997</c:v>
                </c:pt>
                <c:pt idx="5">
                  <c:v>0.99119999999999997</c:v>
                </c:pt>
                <c:pt idx="6">
                  <c:v>0.99119999999999997</c:v>
                </c:pt>
                <c:pt idx="7">
                  <c:v>0.99119999999999997</c:v>
                </c:pt>
                <c:pt idx="8">
                  <c:v>0.99119999999999997</c:v>
                </c:pt>
                <c:pt idx="9">
                  <c:v>0.99119999999999997</c:v>
                </c:pt>
                <c:pt idx="10">
                  <c:v>0.99119999999999997</c:v>
                </c:pt>
                <c:pt idx="11">
                  <c:v>0.99119999999999997</c:v>
                </c:pt>
                <c:pt idx="12">
                  <c:v>0.99119999999999997</c:v>
                </c:pt>
                <c:pt idx="13">
                  <c:v>0.99119999999999997</c:v>
                </c:pt>
                <c:pt idx="14">
                  <c:v>0.99119999999999997</c:v>
                </c:pt>
                <c:pt idx="15">
                  <c:v>0.99119999999999997</c:v>
                </c:pt>
                <c:pt idx="16">
                  <c:v>0.99119999999999997</c:v>
                </c:pt>
                <c:pt idx="17">
                  <c:v>0.99119999999999997</c:v>
                </c:pt>
                <c:pt idx="18">
                  <c:v>0.99119999999999997</c:v>
                </c:pt>
                <c:pt idx="19">
                  <c:v>0.99119999999999997</c:v>
                </c:pt>
                <c:pt idx="20">
                  <c:v>0.99119999999999997</c:v>
                </c:pt>
                <c:pt idx="21">
                  <c:v>0.99119999999999997</c:v>
                </c:pt>
                <c:pt idx="22">
                  <c:v>0.99119999999999997</c:v>
                </c:pt>
                <c:pt idx="23">
                  <c:v>0.99119999999999997</c:v>
                </c:pt>
                <c:pt idx="24">
                  <c:v>0.99119999999999997</c:v>
                </c:pt>
                <c:pt idx="25">
                  <c:v>0.99119999999999997</c:v>
                </c:pt>
                <c:pt idx="26">
                  <c:v>0.99119999999999997</c:v>
                </c:pt>
                <c:pt idx="27">
                  <c:v>0.99119999999999997</c:v>
                </c:pt>
                <c:pt idx="28">
                  <c:v>0.99119999999999997</c:v>
                </c:pt>
                <c:pt idx="29">
                  <c:v>0.99119999999999997</c:v>
                </c:pt>
                <c:pt idx="30">
                  <c:v>0.99119999999999997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E4-4824-81CE-CC78EAE509CF}"/>
            </c:ext>
          </c:extLst>
        </c:ser>
        <c:ser>
          <c:idx val="4"/>
          <c:order val="2"/>
          <c:tx>
            <c:strRef>
              <c:f>'MKPI Quality Index CO 3'!$B$19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4E4-4824-81CE-CC78EAE509CF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Quality Index CO 3'!$C$15:$AG$15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'MKPI Quality Index CO 3'!$C$19:$AG$19</c:f>
              <c:numCache>
                <c:formatCode>0.00</c:formatCode>
                <c:ptCount val="31"/>
                <c:pt idx="0">
                  <c:v>0.96050000000000002</c:v>
                </c:pt>
                <c:pt idx="1">
                  <c:v>0.96050000000000002</c:v>
                </c:pt>
                <c:pt idx="2">
                  <c:v>0.96050000000000002</c:v>
                </c:pt>
                <c:pt idx="3">
                  <c:v>0.96050000000000002</c:v>
                </c:pt>
                <c:pt idx="4">
                  <c:v>0.96050000000000002</c:v>
                </c:pt>
                <c:pt idx="5">
                  <c:v>0.96050000000000002</c:v>
                </c:pt>
                <c:pt idx="6">
                  <c:v>0.96050000000000002</c:v>
                </c:pt>
                <c:pt idx="7">
                  <c:v>0.96050000000000002</c:v>
                </c:pt>
                <c:pt idx="8">
                  <c:v>0.96050000000000002</c:v>
                </c:pt>
                <c:pt idx="9">
                  <c:v>0.96050000000000002</c:v>
                </c:pt>
                <c:pt idx="10">
                  <c:v>0.96050000000000002</c:v>
                </c:pt>
                <c:pt idx="11">
                  <c:v>0.96050000000000002</c:v>
                </c:pt>
                <c:pt idx="12">
                  <c:v>0.96050000000000002</c:v>
                </c:pt>
                <c:pt idx="13">
                  <c:v>0.96050000000000002</c:v>
                </c:pt>
                <c:pt idx="14">
                  <c:v>0.96050000000000002</c:v>
                </c:pt>
                <c:pt idx="15">
                  <c:v>0.96050000000000002</c:v>
                </c:pt>
                <c:pt idx="16">
                  <c:v>0.96050000000000002</c:v>
                </c:pt>
                <c:pt idx="17">
                  <c:v>0.96050000000000002</c:v>
                </c:pt>
                <c:pt idx="18">
                  <c:v>0.96050000000000002</c:v>
                </c:pt>
                <c:pt idx="19">
                  <c:v>0.96050000000000002</c:v>
                </c:pt>
                <c:pt idx="20">
                  <c:v>0.96050000000000002</c:v>
                </c:pt>
                <c:pt idx="21">
                  <c:v>0.96050000000000002</c:v>
                </c:pt>
                <c:pt idx="22">
                  <c:v>0.96050000000000002</c:v>
                </c:pt>
                <c:pt idx="23">
                  <c:v>0.96050000000000002</c:v>
                </c:pt>
                <c:pt idx="24">
                  <c:v>0.96050000000000002</c:v>
                </c:pt>
                <c:pt idx="25">
                  <c:v>0.96050000000000002</c:v>
                </c:pt>
                <c:pt idx="26">
                  <c:v>0.96050000000000002</c:v>
                </c:pt>
                <c:pt idx="27">
                  <c:v>0.96050000000000002</c:v>
                </c:pt>
                <c:pt idx="28">
                  <c:v>0.96050000000000002</c:v>
                </c:pt>
                <c:pt idx="29">
                  <c:v>0.96050000000000002</c:v>
                </c:pt>
                <c:pt idx="30">
                  <c:v>0.96050000000000002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4E4-4824-81CE-CC78EAE509CF}"/>
            </c:ext>
          </c:extLst>
        </c:ser>
        <c:ser>
          <c:idx val="0"/>
          <c:order val="3"/>
          <c:tx>
            <c:strRef>
              <c:f>'MKPI Quality Index CO 3'!$B$20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54E4-4824-81CE-CC78EAE509CF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Quality Index CO 3'!$C$15:$AG$15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'MKPI Quality Index CO 3'!$C$20:$AG$20</c:f>
              <c:numCache>
                <c:formatCode>0.00</c:formatCode>
                <c:ptCount val="31"/>
                <c:pt idx="0">
                  <c:v>0.92979999999999996</c:v>
                </c:pt>
                <c:pt idx="1">
                  <c:v>0.92979999999999996</c:v>
                </c:pt>
                <c:pt idx="2">
                  <c:v>0.92979999999999996</c:v>
                </c:pt>
                <c:pt idx="3">
                  <c:v>0.92979999999999996</c:v>
                </c:pt>
                <c:pt idx="4">
                  <c:v>0.92979999999999996</c:v>
                </c:pt>
                <c:pt idx="5">
                  <c:v>0.92979999999999996</c:v>
                </c:pt>
                <c:pt idx="6">
                  <c:v>0.92979999999999996</c:v>
                </c:pt>
                <c:pt idx="7">
                  <c:v>0.92979999999999996</c:v>
                </c:pt>
                <c:pt idx="8">
                  <c:v>0.92979999999999996</c:v>
                </c:pt>
                <c:pt idx="9">
                  <c:v>0.92979999999999996</c:v>
                </c:pt>
                <c:pt idx="10">
                  <c:v>0.92979999999999996</c:v>
                </c:pt>
                <c:pt idx="11">
                  <c:v>0.92979999999999996</c:v>
                </c:pt>
                <c:pt idx="12">
                  <c:v>0.92979999999999996</c:v>
                </c:pt>
                <c:pt idx="13">
                  <c:v>0.92979999999999996</c:v>
                </c:pt>
                <c:pt idx="14">
                  <c:v>0.92979999999999996</c:v>
                </c:pt>
                <c:pt idx="15">
                  <c:v>0.92979999999999996</c:v>
                </c:pt>
                <c:pt idx="16">
                  <c:v>0.92979999999999996</c:v>
                </c:pt>
                <c:pt idx="17">
                  <c:v>0.92979999999999996</c:v>
                </c:pt>
                <c:pt idx="18">
                  <c:v>0.92979999999999996</c:v>
                </c:pt>
                <c:pt idx="19">
                  <c:v>0.92979999999999996</c:v>
                </c:pt>
                <c:pt idx="20">
                  <c:v>0.92979999999999996</c:v>
                </c:pt>
                <c:pt idx="21">
                  <c:v>0.92979999999999996</c:v>
                </c:pt>
                <c:pt idx="22">
                  <c:v>0.92979999999999996</c:v>
                </c:pt>
                <c:pt idx="23">
                  <c:v>0.92979999999999996</c:v>
                </c:pt>
                <c:pt idx="24">
                  <c:v>0.92979999999999996</c:v>
                </c:pt>
                <c:pt idx="25">
                  <c:v>0.92979999999999996</c:v>
                </c:pt>
                <c:pt idx="26">
                  <c:v>0.92979999999999996</c:v>
                </c:pt>
                <c:pt idx="27">
                  <c:v>0.92979999999999996</c:v>
                </c:pt>
                <c:pt idx="28">
                  <c:v>0.92979999999999996</c:v>
                </c:pt>
                <c:pt idx="29">
                  <c:v>0.92979999999999996</c:v>
                </c:pt>
                <c:pt idx="30">
                  <c:v>0.92979999999999996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4E4-4824-81CE-CC78EAE509CF}"/>
            </c:ext>
          </c:extLst>
        </c:ser>
        <c:ser>
          <c:idx val="3"/>
          <c:order val="4"/>
          <c:tx>
            <c:strRef>
              <c:f>'MKPI Quality Index CO 3'!$B$17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54E4-4824-81CE-CC78EAE509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Quality Index CO 3'!$C$17:$AG$17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4E4-4824-81CE-CC78EAE5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362368"/>
        <c:axId val="278384640"/>
      </c:lineChart>
      <c:dateAx>
        <c:axId val="27836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384640"/>
        <c:crosses val="autoZero"/>
        <c:auto val="0"/>
        <c:lblOffset val="100"/>
        <c:baseTimeUnit val="days"/>
      </c:dateAx>
      <c:valAx>
        <c:axId val="278384640"/>
        <c:scaling>
          <c:orientation val="minMax"/>
          <c:min val="0.85000000000000009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362368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Quality Index CO 4'!$DP$1</c:f>
          <c:strCache>
            <c:ptCount val="1"/>
            <c:pt idx="0">
              <c:v>Quality Index CO#4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Quality Index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Quality Index CO 4'!$EI$2:$EY$2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'MKPI Quality Index CO 4'!$EI$3:$EY$3</c:f>
              <c:numCache>
                <c:formatCode>0.00</c:formatCode>
                <c:ptCount val="12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0.98</c:v>
                </c:pt>
                <c:pt idx="4">
                  <c:v>0.98</c:v>
                </c:pt>
                <c:pt idx="5">
                  <c:v>0.98</c:v>
                </c:pt>
                <c:pt idx="6">
                  <c:v>0.98</c:v>
                </c:pt>
                <c:pt idx="7">
                  <c:v>0.98</c:v>
                </c:pt>
                <c:pt idx="8">
                  <c:v>0.98</c:v>
                </c:pt>
                <c:pt idx="9">
                  <c:v>0.98</c:v>
                </c:pt>
                <c:pt idx="10">
                  <c:v>0.98</c:v>
                </c:pt>
                <c:pt idx="11">
                  <c:v>0.98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3C-4E97-BD00-282AF6C48E1E}"/>
            </c:ext>
          </c:extLst>
        </c:ser>
        <c:ser>
          <c:idx val="1"/>
          <c:order val="1"/>
          <c:tx>
            <c:strRef>
              <c:f>'MKPI Quality Index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Quality Index CO 4'!$EI$2:$EY$2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'MKPI Quality Index CO 4'!$EI$4:$EY$4</c:f>
              <c:numCache>
                <c:formatCode>0.00</c:formatCode>
                <c:ptCount val="12"/>
                <c:pt idx="0">
                  <c:v>0.9819444444444444</c:v>
                </c:pt>
                <c:pt idx="1">
                  <c:v>0.98064516129032275</c:v>
                </c:pt>
                <c:pt idx="2">
                  <c:v>0.99355555555555564</c:v>
                </c:pt>
                <c:pt idx="3">
                  <c:v>0.98602150537634403</c:v>
                </c:pt>
                <c:pt idx="4">
                  <c:v>0.97365591397849449</c:v>
                </c:pt>
                <c:pt idx="5">
                  <c:v>0.9920000000000001</c:v>
                </c:pt>
                <c:pt idx="6">
                  <c:v>0.98129032258064519</c:v>
                </c:pt>
                <c:pt idx="7">
                  <c:v>0.96966666666666634</c:v>
                </c:pt>
                <c:pt idx="8">
                  <c:v>0.96854838709677382</c:v>
                </c:pt>
                <c:pt idx="9">
                  <c:v>0.96387096774193559</c:v>
                </c:pt>
                <c:pt idx="10">
                  <c:v>0.96511904761904754</c:v>
                </c:pt>
                <c:pt idx="11">
                  <c:v>0.96752688172043011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3C-4E97-BD00-282AF6C4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472768"/>
        <c:axId val="277474688"/>
      </c:barChart>
      <c:dateAx>
        <c:axId val="277472768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7474688"/>
        <c:crosses val="autoZero"/>
        <c:auto val="1"/>
        <c:lblOffset val="100"/>
        <c:baseTimeUnit val="months"/>
      </c:dateAx>
      <c:valAx>
        <c:axId val="27747468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747276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Quality Index CO 4'!$B$16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9878-42AF-A679-857290A0659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Quality Index CO 4'!$C$15:$AG$15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'MKPI Quality Index CO 4'!$C$16:$AG$16</c:f>
              <c:numCache>
                <c:formatCode>General</c:formatCode>
                <c:ptCount val="31"/>
                <c:pt idx="0">
                  <c:v>0.9</c:v>
                </c:pt>
                <c:pt idx="1">
                  <c:v>0.98000000000000009</c:v>
                </c:pt>
                <c:pt idx="2">
                  <c:v>0.91</c:v>
                </c:pt>
                <c:pt idx="3">
                  <c:v>0.94000000000000006</c:v>
                </c:pt>
                <c:pt idx="4">
                  <c:v>0.95000000000000007</c:v>
                </c:pt>
                <c:pt idx="5">
                  <c:v>0.96000000000000008</c:v>
                </c:pt>
                <c:pt idx="6">
                  <c:v>0.93</c:v>
                </c:pt>
                <c:pt idx="7">
                  <c:v>0.96000000000000008</c:v>
                </c:pt>
                <c:pt idx="8">
                  <c:v>1</c:v>
                </c:pt>
                <c:pt idx="9">
                  <c:v>0.94000000000000006</c:v>
                </c:pt>
                <c:pt idx="10">
                  <c:v>0.91</c:v>
                </c:pt>
                <c:pt idx="11">
                  <c:v>0.94000000000000006</c:v>
                </c:pt>
                <c:pt idx="12">
                  <c:v>0.98000000000000009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78-42AF-A679-857290A0659A}"/>
            </c:ext>
          </c:extLst>
        </c:ser>
        <c:ser>
          <c:idx val="2"/>
          <c:order val="1"/>
          <c:tx>
            <c:strRef>
              <c:f>'MKPI Quality Index CO 4'!$B$18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9878-42AF-A679-857290A0659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Quality Index CO 4'!$C$15:$AG$15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'MKPI Quality Index CO 4'!$C$18:$AG$18</c:f>
              <c:numCache>
                <c:formatCode>0.00</c:formatCode>
                <c:ptCount val="31"/>
                <c:pt idx="0">
                  <c:v>1.0045999999999999</c:v>
                </c:pt>
                <c:pt idx="1">
                  <c:v>1.0045999999999999</c:v>
                </c:pt>
                <c:pt idx="2">
                  <c:v>1.0045999999999999</c:v>
                </c:pt>
                <c:pt idx="3">
                  <c:v>1.0045999999999999</c:v>
                </c:pt>
                <c:pt idx="4">
                  <c:v>1.0045999999999999</c:v>
                </c:pt>
                <c:pt idx="5">
                  <c:v>1.0045999999999999</c:v>
                </c:pt>
                <c:pt idx="6">
                  <c:v>1.0045999999999999</c:v>
                </c:pt>
                <c:pt idx="7">
                  <c:v>1.0045999999999999</c:v>
                </c:pt>
                <c:pt idx="8">
                  <c:v>1.0045999999999999</c:v>
                </c:pt>
                <c:pt idx="9">
                  <c:v>1.0045999999999999</c:v>
                </c:pt>
                <c:pt idx="10">
                  <c:v>1.0045999999999999</c:v>
                </c:pt>
                <c:pt idx="11">
                  <c:v>1.0045999999999999</c:v>
                </c:pt>
                <c:pt idx="12">
                  <c:v>1.0045999999999999</c:v>
                </c:pt>
                <c:pt idx="13">
                  <c:v>1.0045999999999999</c:v>
                </c:pt>
                <c:pt idx="14">
                  <c:v>1.0045999999999999</c:v>
                </c:pt>
                <c:pt idx="15">
                  <c:v>1.0045999999999999</c:v>
                </c:pt>
                <c:pt idx="16">
                  <c:v>1.0045999999999999</c:v>
                </c:pt>
                <c:pt idx="17">
                  <c:v>1.0045999999999999</c:v>
                </c:pt>
                <c:pt idx="18">
                  <c:v>1.0045999999999999</c:v>
                </c:pt>
                <c:pt idx="19">
                  <c:v>1.0045999999999999</c:v>
                </c:pt>
                <c:pt idx="20">
                  <c:v>1.0045999999999999</c:v>
                </c:pt>
                <c:pt idx="21">
                  <c:v>1.0045999999999999</c:v>
                </c:pt>
                <c:pt idx="22">
                  <c:v>1.0045999999999999</c:v>
                </c:pt>
                <c:pt idx="23">
                  <c:v>1.0045999999999999</c:v>
                </c:pt>
                <c:pt idx="24">
                  <c:v>1.0045999999999999</c:v>
                </c:pt>
                <c:pt idx="25">
                  <c:v>1.0045999999999999</c:v>
                </c:pt>
                <c:pt idx="26">
                  <c:v>1.0045999999999999</c:v>
                </c:pt>
                <c:pt idx="27">
                  <c:v>1.0045999999999999</c:v>
                </c:pt>
                <c:pt idx="28">
                  <c:v>1.0045999999999999</c:v>
                </c:pt>
                <c:pt idx="29">
                  <c:v>1.0045999999999999</c:v>
                </c:pt>
                <c:pt idx="30">
                  <c:v>1.0045999999999999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78-42AF-A679-857290A0659A}"/>
            </c:ext>
          </c:extLst>
        </c:ser>
        <c:ser>
          <c:idx val="4"/>
          <c:order val="2"/>
          <c:tx>
            <c:strRef>
              <c:f>'MKPI Quality Index CO 4'!$B$19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9878-42AF-A679-857290A0659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Quality Index CO 4'!$C$15:$AG$15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'MKPI Quality Index CO 4'!$C$19:$AG$19</c:f>
              <c:numCache>
                <c:formatCode>0.00</c:formatCode>
                <c:ptCount val="31"/>
                <c:pt idx="0">
                  <c:v>0.96550000000000002</c:v>
                </c:pt>
                <c:pt idx="1">
                  <c:v>0.96550000000000002</c:v>
                </c:pt>
                <c:pt idx="2">
                  <c:v>0.96550000000000002</c:v>
                </c:pt>
                <c:pt idx="3">
                  <c:v>0.96550000000000002</c:v>
                </c:pt>
                <c:pt idx="4">
                  <c:v>0.96550000000000002</c:v>
                </c:pt>
                <c:pt idx="5">
                  <c:v>0.96550000000000002</c:v>
                </c:pt>
                <c:pt idx="6">
                  <c:v>0.96550000000000002</c:v>
                </c:pt>
                <c:pt idx="7">
                  <c:v>0.96550000000000002</c:v>
                </c:pt>
                <c:pt idx="8">
                  <c:v>0.96550000000000002</c:v>
                </c:pt>
                <c:pt idx="9">
                  <c:v>0.96550000000000002</c:v>
                </c:pt>
                <c:pt idx="10">
                  <c:v>0.96550000000000002</c:v>
                </c:pt>
                <c:pt idx="11">
                  <c:v>0.96550000000000002</c:v>
                </c:pt>
                <c:pt idx="12">
                  <c:v>0.96550000000000002</c:v>
                </c:pt>
                <c:pt idx="13">
                  <c:v>0.96550000000000002</c:v>
                </c:pt>
                <c:pt idx="14">
                  <c:v>0.96550000000000002</c:v>
                </c:pt>
                <c:pt idx="15">
                  <c:v>0.96550000000000002</c:v>
                </c:pt>
                <c:pt idx="16">
                  <c:v>0.96550000000000002</c:v>
                </c:pt>
                <c:pt idx="17">
                  <c:v>0.96550000000000002</c:v>
                </c:pt>
                <c:pt idx="18">
                  <c:v>0.96550000000000002</c:v>
                </c:pt>
                <c:pt idx="19">
                  <c:v>0.96550000000000002</c:v>
                </c:pt>
                <c:pt idx="20">
                  <c:v>0.96550000000000002</c:v>
                </c:pt>
                <c:pt idx="21">
                  <c:v>0.96550000000000002</c:v>
                </c:pt>
                <c:pt idx="22">
                  <c:v>0.96550000000000002</c:v>
                </c:pt>
                <c:pt idx="23">
                  <c:v>0.96550000000000002</c:v>
                </c:pt>
                <c:pt idx="24">
                  <c:v>0.96550000000000002</c:v>
                </c:pt>
                <c:pt idx="25">
                  <c:v>0.96550000000000002</c:v>
                </c:pt>
                <c:pt idx="26">
                  <c:v>0.96550000000000002</c:v>
                </c:pt>
                <c:pt idx="27">
                  <c:v>0.96550000000000002</c:v>
                </c:pt>
                <c:pt idx="28">
                  <c:v>0.96550000000000002</c:v>
                </c:pt>
                <c:pt idx="29">
                  <c:v>0.96550000000000002</c:v>
                </c:pt>
                <c:pt idx="30">
                  <c:v>0.96550000000000002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78-42AF-A679-857290A0659A}"/>
            </c:ext>
          </c:extLst>
        </c:ser>
        <c:ser>
          <c:idx val="0"/>
          <c:order val="3"/>
          <c:tx>
            <c:strRef>
              <c:f>'MKPI Quality Index CO 4'!$B$20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9878-42AF-A679-857290A0659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Quality Index CO 4'!$C$15:$AG$15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'MKPI Quality Index CO 4'!$C$20:$AG$20</c:f>
              <c:numCache>
                <c:formatCode>0.00</c:formatCode>
                <c:ptCount val="31"/>
                <c:pt idx="0">
                  <c:v>0.92649999999999999</c:v>
                </c:pt>
                <c:pt idx="1">
                  <c:v>0.92649999999999999</c:v>
                </c:pt>
                <c:pt idx="2">
                  <c:v>0.92649999999999999</c:v>
                </c:pt>
                <c:pt idx="3">
                  <c:v>0.92649999999999999</c:v>
                </c:pt>
                <c:pt idx="4">
                  <c:v>0.92649999999999999</c:v>
                </c:pt>
                <c:pt idx="5">
                  <c:v>0.92649999999999999</c:v>
                </c:pt>
                <c:pt idx="6">
                  <c:v>0.92649999999999999</c:v>
                </c:pt>
                <c:pt idx="7">
                  <c:v>0.92649999999999999</c:v>
                </c:pt>
                <c:pt idx="8">
                  <c:v>0.92649999999999999</c:v>
                </c:pt>
                <c:pt idx="9">
                  <c:v>0.92649999999999999</c:v>
                </c:pt>
                <c:pt idx="10">
                  <c:v>0.92649999999999999</c:v>
                </c:pt>
                <c:pt idx="11">
                  <c:v>0.92649999999999999</c:v>
                </c:pt>
                <c:pt idx="12">
                  <c:v>0.92649999999999999</c:v>
                </c:pt>
                <c:pt idx="13">
                  <c:v>0.92649999999999999</c:v>
                </c:pt>
                <c:pt idx="14">
                  <c:v>0.92649999999999999</c:v>
                </c:pt>
                <c:pt idx="15">
                  <c:v>0.92649999999999999</c:v>
                </c:pt>
                <c:pt idx="16">
                  <c:v>0.92649999999999999</c:v>
                </c:pt>
                <c:pt idx="17">
                  <c:v>0.92649999999999999</c:v>
                </c:pt>
                <c:pt idx="18">
                  <c:v>0.92649999999999999</c:v>
                </c:pt>
                <c:pt idx="19">
                  <c:v>0.92649999999999999</c:v>
                </c:pt>
                <c:pt idx="20">
                  <c:v>0.92649999999999999</c:v>
                </c:pt>
                <c:pt idx="21">
                  <c:v>0.92649999999999999</c:v>
                </c:pt>
                <c:pt idx="22">
                  <c:v>0.92649999999999999</c:v>
                </c:pt>
                <c:pt idx="23">
                  <c:v>0.92649999999999999</c:v>
                </c:pt>
                <c:pt idx="24">
                  <c:v>0.92649999999999999</c:v>
                </c:pt>
                <c:pt idx="25">
                  <c:v>0.92649999999999999</c:v>
                </c:pt>
                <c:pt idx="26">
                  <c:v>0.92649999999999999</c:v>
                </c:pt>
                <c:pt idx="27">
                  <c:v>0.92649999999999999</c:v>
                </c:pt>
                <c:pt idx="28">
                  <c:v>0.92649999999999999</c:v>
                </c:pt>
                <c:pt idx="29">
                  <c:v>0.92649999999999999</c:v>
                </c:pt>
                <c:pt idx="30">
                  <c:v>0.92649999999999999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878-42AF-A679-857290A0659A}"/>
            </c:ext>
          </c:extLst>
        </c:ser>
        <c:ser>
          <c:idx val="3"/>
          <c:order val="4"/>
          <c:tx>
            <c:strRef>
              <c:f>'MKPI Quality Index CO 4'!$B$17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9878-42AF-A679-857290A0659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Quality Index CO 4'!$C$17:$AG$17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78-42AF-A679-857290A06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7573632"/>
        <c:axId val="277575168"/>
      </c:lineChart>
      <c:dateAx>
        <c:axId val="277573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575168"/>
        <c:crosses val="autoZero"/>
        <c:auto val="0"/>
        <c:lblOffset val="100"/>
        <c:baseTimeUnit val="days"/>
      </c:dateAx>
      <c:valAx>
        <c:axId val="277575168"/>
        <c:scaling>
          <c:orientation val="minMax"/>
          <c:max val="1.05"/>
          <c:min val="0.85000000000000009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573632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Amminia Conc CO 4'!$G$7:$N$7</c:f>
          <c:strCache>
            <c:ptCount val="8"/>
            <c:pt idx="0">
              <c:v>Ammonia concentretion in scrubbing liquid CO 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Amminia Conc CO 4'!$DY$2:$EJ$2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Amminia Conc CO 4'!$DY$3:$EJ$3</c:f>
              <c:numCache>
                <c:formatCode>0</c:formatCode>
                <c:ptCount val="12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DC-40C0-9D24-F8317AD43F32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Amminia Conc CO 4'!$DY$2:$EJ$2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Amminia Conc CO 4'!$DY$4:$EJ$4</c:f>
              <c:numCache>
                <c:formatCode>0</c:formatCode>
                <c:ptCount val="12"/>
                <c:pt idx="0">
                  <c:v>148.28</c:v>
                </c:pt>
                <c:pt idx="1">
                  <c:v>153.54</c:v>
                </c:pt>
                <c:pt idx="2">
                  <c:v>185.53</c:v>
                </c:pt>
                <c:pt idx="3">
                  <c:v>141.03</c:v>
                </c:pt>
                <c:pt idx="4">
                  <c:v>145.30000000000001</c:v>
                </c:pt>
                <c:pt idx="5">
                  <c:v>146.9</c:v>
                </c:pt>
                <c:pt idx="6">
                  <c:v>149.66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DC-40C0-9D24-F8317AD43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809984"/>
        <c:axId val="274811520"/>
      </c:barChart>
      <c:dateAx>
        <c:axId val="27480998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811520"/>
        <c:crosses val="autoZero"/>
        <c:auto val="1"/>
        <c:lblOffset val="100"/>
        <c:baseTimeUnit val="months"/>
      </c:dateAx>
      <c:valAx>
        <c:axId val="27481152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80998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40682414699E-2"/>
          <c:y val="1.5505202255334308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Amminia Conc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FD84-47D1-8E62-94AFCC25916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Amminia Conc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Amminia Conc CO 4'!$C$14:$AG$14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7D1-8E62-94AFCC259166}"/>
            </c:ext>
          </c:extLst>
        </c:ser>
        <c:ser>
          <c:idx val="2"/>
          <c:order val="1"/>
          <c:tx>
            <c:strRef>
              <c:f>'CKPI Amminia Conc CO 4'!$B$15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FD84-47D1-8E62-94AFCC25916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Amminia Conc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Amminia Conc CO 4'!$C$15:$AG$15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7D1-8E62-94AFCC259166}"/>
            </c:ext>
          </c:extLst>
        </c:ser>
        <c:ser>
          <c:idx val="4"/>
          <c:order val="2"/>
          <c:tx>
            <c:strRef>
              <c:f>'CKPI Amminia Conc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FD84-47D1-8E62-94AFCC25916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Amminia Conc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Amminia Conc CO 4'!$C$16:$AG$16</c:f>
              <c:numCache>
                <c:formatCode>0</c:formatCode>
                <c:ptCount val="31"/>
                <c:pt idx="0">
                  <c:v>207</c:v>
                </c:pt>
                <c:pt idx="1">
                  <c:v>207</c:v>
                </c:pt>
                <c:pt idx="2">
                  <c:v>207</c:v>
                </c:pt>
                <c:pt idx="3">
                  <c:v>207</c:v>
                </c:pt>
                <c:pt idx="4">
                  <c:v>207</c:v>
                </c:pt>
                <c:pt idx="5">
                  <c:v>207</c:v>
                </c:pt>
                <c:pt idx="6">
                  <c:v>207</c:v>
                </c:pt>
                <c:pt idx="7">
                  <c:v>207</c:v>
                </c:pt>
                <c:pt idx="8">
                  <c:v>207</c:v>
                </c:pt>
                <c:pt idx="9">
                  <c:v>207</c:v>
                </c:pt>
                <c:pt idx="10">
                  <c:v>207</c:v>
                </c:pt>
                <c:pt idx="11">
                  <c:v>207</c:v>
                </c:pt>
                <c:pt idx="12">
                  <c:v>207</c:v>
                </c:pt>
                <c:pt idx="13">
                  <c:v>207</c:v>
                </c:pt>
                <c:pt idx="14">
                  <c:v>207</c:v>
                </c:pt>
                <c:pt idx="15">
                  <c:v>207</c:v>
                </c:pt>
                <c:pt idx="16">
                  <c:v>207</c:v>
                </c:pt>
                <c:pt idx="17">
                  <c:v>207</c:v>
                </c:pt>
                <c:pt idx="18">
                  <c:v>207</c:v>
                </c:pt>
                <c:pt idx="19">
                  <c:v>207</c:v>
                </c:pt>
                <c:pt idx="20">
                  <c:v>207</c:v>
                </c:pt>
                <c:pt idx="21">
                  <c:v>207</c:v>
                </c:pt>
                <c:pt idx="22">
                  <c:v>207</c:v>
                </c:pt>
                <c:pt idx="23">
                  <c:v>207</c:v>
                </c:pt>
                <c:pt idx="24">
                  <c:v>207</c:v>
                </c:pt>
                <c:pt idx="25">
                  <c:v>207</c:v>
                </c:pt>
                <c:pt idx="26">
                  <c:v>207</c:v>
                </c:pt>
                <c:pt idx="27">
                  <c:v>207</c:v>
                </c:pt>
                <c:pt idx="28">
                  <c:v>207</c:v>
                </c:pt>
                <c:pt idx="29">
                  <c:v>207</c:v>
                </c:pt>
                <c:pt idx="30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D84-47D1-8E62-94AFCC259166}"/>
            </c:ext>
          </c:extLst>
        </c:ser>
        <c:ser>
          <c:idx val="0"/>
          <c:order val="3"/>
          <c:tx>
            <c:strRef>
              <c:f>'CKPI Amminia Conc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FD84-47D1-8E62-94AFCC25916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Amminia Conc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Amminia Conc CO 4'!$C$17:$AG$17</c:f>
              <c:numCache>
                <c:formatCode>0</c:formatCode>
                <c:ptCount val="31"/>
                <c:pt idx="0">
                  <c:v>141</c:v>
                </c:pt>
                <c:pt idx="1">
                  <c:v>141</c:v>
                </c:pt>
                <c:pt idx="2">
                  <c:v>141</c:v>
                </c:pt>
                <c:pt idx="3">
                  <c:v>141</c:v>
                </c:pt>
                <c:pt idx="4">
                  <c:v>141</c:v>
                </c:pt>
                <c:pt idx="5">
                  <c:v>141</c:v>
                </c:pt>
                <c:pt idx="6">
                  <c:v>141</c:v>
                </c:pt>
                <c:pt idx="7">
                  <c:v>141</c:v>
                </c:pt>
                <c:pt idx="8">
                  <c:v>141</c:v>
                </c:pt>
                <c:pt idx="9">
                  <c:v>141</c:v>
                </c:pt>
                <c:pt idx="10">
                  <c:v>141</c:v>
                </c:pt>
                <c:pt idx="11">
                  <c:v>141</c:v>
                </c:pt>
                <c:pt idx="12">
                  <c:v>141</c:v>
                </c:pt>
                <c:pt idx="13">
                  <c:v>141</c:v>
                </c:pt>
                <c:pt idx="14">
                  <c:v>141</c:v>
                </c:pt>
                <c:pt idx="15">
                  <c:v>141</c:v>
                </c:pt>
                <c:pt idx="16">
                  <c:v>141</c:v>
                </c:pt>
                <c:pt idx="17">
                  <c:v>141</c:v>
                </c:pt>
                <c:pt idx="18">
                  <c:v>141</c:v>
                </c:pt>
                <c:pt idx="19">
                  <c:v>141</c:v>
                </c:pt>
                <c:pt idx="20">
                  <c:v>141</c:v>
                </c:pt>
                <c:pt idx="21">
                  <c:v>141</c:v>
                </c:pt>
                <c:pt idx="22">
                  <c:v>141</c:v>
                </c:pt>
                <c:pt idx="23">
                  <c:v>141</c:v>
                </c:pt>
                <c:pt idx="24">
                  <c:v>141</c:v>
                </c:pt>
                <c:pt idx="25">
                  <c:v>141</c:v>
                </c:pt>
                <c:pt idx="26">
                  <c:v>141</c:v>
                </c:pt>
                <c:pt idx="27">
                  <c:v>141</c:v>
                </c:pt>
                <c:pt idx="28">
                  <c:v>141</c:v>
                </c:pt>
                <c:pt idx="29">
                  <c:v>141</c:v>
                </c:pt>
                <c:pt idx="30">
                  <c:v>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D84-47D1-8E62-94AFCC259166}"/>
            </c:ext>
          </c:extLst>
        </c:ser>
        <c:ser>
          <c:idx val="3"/>
          <c:order val="4"/>
          <c:tx>
            <c:strRef>
              <c:f>'CKPI Amminia Conc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FD84-47D1-8E62-94AFCC25916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Amminia Conc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Amminia Conc CO 4'!$C$18:$AG$18</c:f>
              <c:numCache>
                <c:formatCode>0</c:formatCode>
                <c:ptCount val="31"/>
                <c:pt idx="0">
                  <c:v>76</c:v>
                </c:pt>
                <c:pt idx="1">
                  <c:v>76</c:v>
                </c:pt>
                <c:pt idx="2">
                  <c:v>76</c:v>
                </c:pt>
                <c:pt idx="3">
                  <c:v>76</c:v>
                </c:pt>
                <c:pt idx="4">
                  <c:v>76</c:v>
                </c:pt>
                <c:pt idx="5">
                  <c:v>76</c:v>
                </c:pt>
                <c:pt idx="6">
                  <c:v>76</c:v>
                </c:pt>
                <c:pt idx="7">
                  <c:v>76</c:v>
                </c:pt>
                <c:pt idx="8">
                  <c:v>76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76</c:v>
                </c:pt>
                <c:pt idx="18">
                  <c:v>76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76</c:v>
                </c:pt>
                <c:pt idx="25">
                  <c:v>76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D84-47D1-8E62-94AFCC259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4978688"/>
        <c:axId val="274980224"/>
      </c:lineChart>
      <c:dateAx>
        <c:axId val="27497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980224"/>
        <c:crosses val="autoZero"/>
        <c:auto val="0"/>
        <c:lblOffset val="100"/>
        <c:baseTimeUnit val="days"/>
      </c:dateAx>
      <c:valAx>
        <c:axId val="27498022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978688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Ammonia Conc CO 3'!$G$7:$N$7</c:f>
          <c:strCache>
            <c:ptCount val="8"/>
            <c:pt idx="0">
              <c:v>Ammonia concentretion in scrubbing liquid CO 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Ammonia Conc CO 3'!$DY$2:$EJ$2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Ammonia Conc CO 3'!$DY$3:$EJ$3</c:f>
              <c:numCache>
                <c:formatCode>0</c:formatCode>
                <c:ptCount val="12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D2-458C-84A4-E3D8EF3BE446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Ammonia Conc CO 3'!$DY$2:$EJ$2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Ammonia Conc CO 3'!$DY$4:$EJ$4</c:f>
              <c:numCache>
                <c:formatCode>0</c:formatCode>
                <c:ptCount val="12"/>
                <c:pt idx="0">
                  <c:v>171.2</c:v>
                </c:pt>
                <c:pt idx="1">
                  <c:v>143.1</c:v>
                </c:pt>
                <c:pt idx="2">
                  <c:v>131.6</c:v>
                </c:pt>
                <c:pt idx="3">
                  <c:v>160.5</c:v>
                </c:pt>
                <c:pt idx="4">
                  <c:v>174.6</c:v>
                </c:pt>
                <c:pt idx="5">
                  <c:v>128.80000000000001</c:v>
                </c:pt>
                <c:pt idx="6">
                  <c:v>155.86000000000001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D2-458C-84A4-E3D8EF3BE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809984"/>
        <c:axId val="274811520"/>
      </c:barChart>
      <c:dateAx>
        <c:axId val="27480998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811520"/>
        <c:crosses val="autoZero"/>
        <c:auto val="1"/>
        <c:lblOffset val="100"/>
        <c:baseTimeUnit val="months"/>
      </c:dateAx>
      <c:valAx>
        <c:axId val="27481152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80998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40682414699E-2"/>
          <c:y val="1.5505202255334308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Ammonia Conc CO 3'!$B$14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F730-498C-A782-2D328C00914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Ammonia Conc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Ammonia Conc CO 3'!$C$14:$AG$14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30-498C-A782-2D328C009144}"/>
            </c:ext>
          </c:extLst>
        </c:ser>
        <c:ser>
          <c:idx val="2"/>
          <c:order val="1"/>
          <c:tx>
            <c:strRef>
              <c:f>'CKPI Ammonia Conc CO 3'!$B$15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F730-498C-A782-2D328C00914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Ammonia Conc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Ammonia Conc CO 3'!$C$15:$AG$15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30-498C-A782-2D328C009144}"/>
            </c:ext>
          </c:extLst>
        </c:ser>
        <c:ser>
          <c:idx val="4"/>
          <c:order val="2"/>
          <c:tx>
            <c:strRef>
              <c:f>'CKPI Ammonia Conc CO 3'!$B$16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F730-498C-A782-2D328C00914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Ammonia Conc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Ammonia Conc CO 3'!$C$16:$AG$16</c:f>
              <c:numCache>
                <c:formatCode>0</c:formatCode>
                <c:ptCount val="31"/>
                <c:pt idx="0">
                  <c:v>213</c:v>
                </c:pt>
                <c:pt idx="1">
                  <c:v>213</c:v>
                </c:pt>
                <c:pt idx="2">
                  <c:v>213</c:v>
                </c:pt>
                <c:pt idx="3">
                  <c:v>213</c:v>
                </c:pt>
                <c:pt idx="4">
                  <c:v>213</c:v>
                </c:pt>
                <c:pt idx="5">
                  <c:v>213</c:v>
                </c:pt>
                <c:pt idx="6">
                  <c:v>213</c:v>
                </c:pt>
                <c:pt idx="7">
                  <c:v>213</c:v>
                </c:pt>
                <c:pt idx="8">
                  <c:v>213</c:v>
                </c:pt>
                <c:pt idx="9">
                  <c:v>213</c:v>
                </c:pt>
                <c:pt idx="10">
                  <c:v>213</c:v>
                </c:pt>
                <c:pt idx="11">
                  <c:v>213</c:v>
                </c:pt>
                <c:pt idx="12">
                  <c:v>213</c:v>
                </c:pt>
                <c:pt idx="13">
                  <c:v>213</c:v>
                </c:pt>
                <c:pt idx="14">
                  <c:v>213</c:v>
                </c:pt>
                <c:pt idx="15">
                  <c:v>213</c:v>
                </c:pt>
                <c:pt idx="16">
                  <c:v>213</c:v>
                </c:pt>
                <c:pt idx="17">
                  <c:v>213</c:v>
                </c:pt>
                <c:pt idx="18">
                  <c:v>213</c:v>
                </c:pt>
                <c:pt idx="19">
                  <c:v>213</c:v>
                </c:pt>
                <c:pt idx="20">
                  <c:v>213</c:v>
                </c:pt>
                <c:pt idx="21">
                  <c:v>213</c:v>
                </c:pt>
                <c:pt idx="22">
                  <c:v>213</c:v>
                </c:pt>
                <c:pt idx="23">
                  <c:v>213</c:v>
                </c:pt>
                <c:pt idx="24">
                  <c:v>213</c:v>
                </c:pt>
                <c:pt idx="25">
                  <c:v>213</c:v>
                </c:pt>
                <c:pt idx="26">
                  <c:v>213</c:v>
                </c:pt>
                <c:pt idx="27">
                  <c:v>213</c:v>
                </c:pt>
                <c:pt idx="28">
                  <c:v>213</c:v>
                </c:pt>
                <c:pt idx="29">
                  <c:v>213</c:v>
                </c:pt>
                <c:pt idx="30">
                  <c:v>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730-498C-A782-2D328C009144}"/>
            </c:ext>
          </c:extLst>
        </c:ser>
        <c:ser>
          <c:idx val="0"/>
          <c:order val="3"/>
          <c:tx>
            <c:strRef>
              <c:f>'CKPI Ammonia Conc CO 3'!$B$17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F730-498C-A782-2D328C00914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Ammonia Conc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Ammonia Conc CO 3'!$C$17:$AG$17</c:f>
              <c:numCache>
                <c:formatCode>0</c:formatCode>
                <c:ptCount val="31"/>
                <c:pt idx="0">
                  <c:v>152</c:v>
                </c:pt>
                <c:pt idx="1">
                  <c:v>152</c:v>
                </c:pt>
                <c:pt idx="2">
                  <c:v>152</c:v>
                </c:pt>
                <c:pt idx="3">
                  <c:v>152</c:v>
                </c:pt>
                <c:pt idx="4">
                  <c:v>152</c:v>
                </c:pt>
                <c:pt idx="5">
                  <c:v>152</c:v>
                </c:pt>
                <c:pt idx="6">
                  <c:v>152</c:v>
                </c:pt>
                <c:pt idx="7">
                  <c:v>152</c:v>
                </c:pt>
                <c:pt idx="8">
                  <c:v>152</c:v>
                </c:pt>
                <c:pt idx="9">
                  <c:v>152</c:v>
                </c:pt>
                <c:pt idx="10">
                  <c:v>152</c:v>
                </c:pt>
                <c:pt idx="11">
                  <c:v>152</c:v>
                </c:pt>
                <c:pt idx="12">
                  <c:v>152</c:v>
                </c:pt>
                <c:pt idx="13">
                  <c:v>152</c:v>
                </c:pt>
                <c:pt idx="14">
                  <c:v>152</c:v>
                </c:pt>
                <c:pt idx="15">
                  <c:v>152</c:v>
                </c:pt>
                <c:pt idx="16">
                  <c:v>152</c:v>
                </c:pt>
                <c:pt idx="17">
                  <c:v>152</c:v>
                </c:pt>
                <c:pt idx="18">
                  <c:v>152</c:v>
                </c:pt>
                <c:pt idx="19">
                  <c:v>152</c:v>
                </c:pt>
                <c:pt idx="20">
                  <c:v>152</c:v>
                </c:pt>
                <c:pt idx="21">
                  <c:v>152</c:v>
                </c:pt>
                <c:pt idx="22">
                  <c:v>152</c:v>
                </c:pt>
                <c:pt idx="23">
                  <c:v>152</c:v>
                </c:pt>
                <c:pt idx="24">
                  <c:v>152</c:v>
                </c:pt>
                <c:pt idx="25">
                  <c:v>152</c:v>
                </c:pt>
                <c:pt idx="26">
                  <c:v>152</c:v>
                </c:pt>
                <c:pt idx="27">
                  <c:v>152</c:v>
                </c:pt>
                <c:pt idx="28">
                  <c:v>152</c:v>
                </c:pt>
                <c:pt idx="29">
                  <c:v>152</c:v>
                </c:pt>
                <c:pt idx="30">
                  <c:v>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730-498C-A782-2D328C009144}"/>
            </c:ext>
          </c:extLst>
        </c:ser>
        <c:ser>
          <c:idx val="3"/>
          <c:order val="4"/>
          <c:tx>
            <c:strRef>
              <c:f>'CKPI Ammonia Conc CO 3'!$B$18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F730-498C-A782-2D328C00914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Ammonia Conc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Ammonia Conc CO 3'!$C$18:$AG$18</c:f>
              <c:numCache>
                <c:formatCode>0</c:formatCode>
                <c:ptCount val="31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730-498C-A782-2D328C009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4978688"/>
        <c:axId val="274980224"/>
      </c:lineChart>
      <c:dateAx>
        <c:axId val="27497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980224"/>
        <c:crosses val="autoZero"/>
        <c:auto val="0"/>
        <c:lblOffset val="100"/>
        <c:baseTimeUnit val="days"/>
      </c:dateAx>
      <c:valAx>
        <c:axId val="27498022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38100" cap="flat" cmpd="sng" algn="ctr">
            <a:solidFill>
              <a:schemeClr val="accent1">
                <a:lumMod val="50000"/>
              </a:schemeClr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978688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FC Top Temp CO 4'!$G$7:$N$7</c:f>
          <c:strCache>
            <c:ptCount val="8"/>
            <c:pt idx="0">
              <c:v>Furnace top temperature CO 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FC Top Temp CO 4'!$DY$2:$EJ$2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FC Top Temp CO 4'!$DY$3:$EJ$3</c:f>
              <c:numCache>
                <c:formatCode>0</c:formatCode>
                <c:ptCount val="12"/>
                <c:pt idx="0">
                  <c:v>900</c:v>
                </c:pt>
                <c:pt idx="1">
                  <c:v>900</c:v>
                </c:pt>
                <c:pt idx="2">
                  <c:v>900</c:v>
                </c:pt>
                <c:pt idx="3">
                  <c:v>900</c:v>
                </c:pt>
                <c:pt idx="4">
                  <c:v>900</c:v>
                </c:pt>
                <c:pt idx="5">
                  <c:v>900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900</c:v>
                </c:pt>
                <c:pt idx="10">
                  <c:v>900</c:v>
                </c:pt>
                <c:pt idx="11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20-4745-B85E-2B6A16BF8B0C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FC Top Temp CO 4'!$DY$2:$EJ$2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FC Top Temp CO 4'!$DY$4:$EJ$4</c:f>
              <c:numCache>
                <c:formatCode>0</c:formatCode>
                <c:ptCount val="12"/>
                <c:pt idx="0">
                  <c:v>949</c:v>
                </c:pt>
                <c:pt idx="1">
                  <c:v>952.2</c:v>
                </c:pt>
                <c:pt idx="2">
                  <c:v>946.6</c:v>
                </c:pt>
                <c:pt idx="3">
                  <c:v>948.9</c:v>
                </c:pt>
                <c:pt idx="4">
                  <c:v>951.3</c:v>
                </c:pt>
                <c:pt idx="5">
                  <c:v>951.5</c:v>
                </c:pt>
                <c:pt idx="6">
                  <c:v>958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20-4745-B85E-2B6A16BF8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809984"/>
        <c:axId val="274811520"/>
      </c:barChart>
      <c:dateAx>
        <c:axId val="27480998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811520"/>
        <c:crosses val="autoZero"/>
        <c:auto val="1"/>
        <c:lblOffset val="100"/>
        <c:baseTimeUnit val="months"/>
      </c:dateAx>
      <c:valAx>
        <c:axId val="27481152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80998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40682414699E-2"/>
          <c:y val="1.5505202255334308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FC Top Temp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17C5-4FBA-9FD8-E4B3F047F9A8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FC Top Temp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FC Top Temp CO 4'!$C$14:$AG$14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C5-4FBA-9FD8-E4B3F047F9A8}"/>
            </c:ext>
          </c:extLst>
        </c:ser>
        <c:ser>
          <c:idx val="2"/>
          <c:order val="1"/>
          <c:tx>
            <c:strRef>
              <c:f>'CKPI FC Top Temp CO 4'!$B$15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17C5-4FBA-9FD8-E4B3F047F9A8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FC Top Temp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FC Top Temp CO 4'!$C$15:$AG$15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C5-4FBA-9FD8-E4B3F047F9A8}"/>
            </c:ext>
          </c:extLst>
        </c:ser>
        <c:ser>
          <c:idx val="4"/>
          <c:order val="2"/>
          <c:tx>
            <c:strRef>
              <c:f>'CKPI FC Top Temp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17C5-4FBA-9FD8-E4B3F047F9A8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FC Top Temp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FC Top Temp CO 4'!$C$16:$AG$16</c:f>
              <c:numCache>
                <c:formatCode>0</c:formatCode>
                <c:ptCount val="31"/>
                <c:pt idx="0">
                  <c:v>982</c:v>
                </c:pt>
                <c:pt idx="1">
                  <c:v>982</c:v>
                </c:pt>
                <c:pt idx="2">
                  <c:v>982</c:v>
                </c:pt>
                <c:pt idx="3">
                  <c:v>982</c:v>
                </c:pt>
                <c:pt idx="4">
                  <c:v>982</c:v>
                </c:pt>
                <c:pt idx="5">
                  <c:v>982</c:v>
                </c:pt>
                <c:pt idx="6">
                  <c:v>982</c:v>
                </c:pt>
                <c:pt idx="7">
                  <c:v>982</c:v>
                </c:pt>
                <c:pt idx="8">
                  <c:v>982</c:v>
                </c:pt>
                <c:pt idx="9">
                  <c:v>982</c:v>
                </c:pt>
                <c:pt idx="10">
                  <c:v>982</c:v>
                </c:pt>
                <c:pt idx="11">
                  <c:v>982</c:v>
                </c:pt>
                <c:pt idx="12">
                  <c:v>982</c:v>
                </c:pt>
                <c:pt idx="13">
                  <c:v>982</c:v>
                </c:pt>
                <c:pt idx="14">
                  <c:v>982</c:v>
                </c:pt>
                <c:pt idx="15">
                  <c:v>982</c:v>
                </c:pt>
                <c:pt idx="16">
                  <c:v>982</c:v>
                </c:pt>
                <c:pt idx="17">
                  <c:v>982</c:v>
                </c:pt>
                <c:pt idx="18">
                  <c:v>982</c:v>
                </c:pt>
                <c:pt idx="19">
                  <c:v>982</c:v>
                </c:pt>
                <c:pt idx="20">
                  <c:v>982</c:v>
                </c:pt>
                <c:pt idx="21">
                  <c:v>982</c:v>
                </c:pt>
                <c:pt idx="22">
                  <c:v>982</c:v>
                </c:pt>
                <c:pt idx="23">
                  <c:v>982</c:v>
                </c:pt>
                <c:pt idx="24">
                  <c:v>982</c:v>
                </c:pt>
                <c:pt idx="25">
                  <c:v>982</c:v>
                </c:pt>
                <c:pt idx="26">
                  <c:v>982</c:v>
                </c:pt>
                <c:pt idx="27">
                  <c:v>982</c:v>
                </c:pt>
                <c:pt idx="28">
                  <c:v>982</c:v>
                </c:pt>
                <c:pt idx="29">
                  <c:v>982</c:v>
                </c:pt>
                <c:pt idx="30">
                  <c:v>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7C5-4FBA-9FD8-E4B3F047F9A8}"/>
            </c:ext>
          </c:extLst>
        </c:ser>
        <c:ser>
          <c:idx val="0"/>
          <c:order val="3"/>
          <c:tx>
            <c:strRef>
              <c:f>'CKPI FC Top Temp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17C5-4FBA-9FD8-E4B3F047F9A8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FC Top Temp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FC Top Temp CO 4'!$C$17:$AG$17</c:f>
              <c:numCache>
                <c:formatCode>0</c:formatCode>
                <c:ptCount val="31"/>
                <c:pt idx="0">
                  <c:v>952</c:v>
                </c:pt>
                <c:pt idx="1">
                  <c:v>952</c:v>
                </c:pt>
                <c:pt idx="2">
                  <c:v>952</c:v>
                </c:pt>
                <c:pt idx="3">
                  <c:v>952</c:v>
                </c:pt>
                <c:pt idx="4">
                  <c:v>952</c:v>
                </c:pt>
                <c:pt idx="5">
                  <c:v>952</c:v>
                </c:pt>
                <c:pt idx="6">
                  <c:v>952</c:v>
                </c:pt>
                <c:pt idx="7">
                  <c:v>952</c:v>
                </c:pt>
                <c:pt idx="8">
                  <c:v>952</c:v>
                </c:pt>
                <c:pt idx="9">
                  <c:v>952</c:v>
                </c:pt>
                <c:pt idx="10">
                  <c:v>952</c:v>
                </c:pt>
                <c:pt idx="11">
                  <c:v>952</c:v>
                </c:pt>
                <c:pt idx="12">
                  <c:v>952</c:v>
                </c:pt>
                <c:pt idx="13">
                  <c:v>952</c:v>
                </c:pt>
                <c:pt idx="14">
                  <c:v>952</c:v>
                </c:pt>
                <c:pt idx="15">
                  <c:v>952</c:v>
                </c:pt>
                <c:pt idx="16">
                  <c:v>952</c:v>
                </c:pt>
                <c:pt idx="17">
                  <c:v>952</c:v>
                </c:pt>
                <c:pt idx="18">
                  <c:v>952</c:v>
                </c:pt>
                <c:pt idx="19">
                  <c:v>952</c:v>
                </c:pt>
                <c:pt idx="20">
                  <c:v>952</c:v>
                </c:pt>
                <c:pt idx="21">
                  <c:v>952</c:v>
                </c:pt>
                <c:pt idx="22">
                  <c:v>952</c:v>
                </c:pt>
                <c:pt idx="23">
                  <c:v>952</c:v>
                </c:pt>
                <c:pt idx="24">
                  <c:v>952</c:v>
                </c:pt>
                <c:pt idx="25">
                  <c:v>952</c:v>
                </c:pt>
                <c:pt idx="26">
                  <c:v>952</c:v>
                </c:pt>
                <c:pt idx="27">
                  <c:v>952</c:v>
                </c:pt>
                <c:pt idx="28">
                  <c:v>952</c:v>
                </c:pt>
                <c:pt idx="29">
                  <c:v>952</c:v>
                </c:pt>
                <c:pt idx="30">
                  <c:v>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C5-4FBA-9FD8-E4B3F047F9A8}"/>
            </c:ext>
          </c:extLst>
        </c:ser>
        <c:ser>
          <c:idx val="3"/>
          <c:order val="4"/>
          <c:tx>
            <c:strRef>
              <c:f>'CKPI FC Top Temp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17C5-4FBA-9FD8-E4B3F047F9A8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FC Top Temp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FC Top Temp CO 4'!$C$18:$AG$18</c:f>
              <c:numCache>
                <c:formatCode>0</c:formatCode>
                <c:ptCount val="31"/>
                <c:pt idx="0">
                  <c:v>922</c:v>
                </c:pt>
                <c:pt idx="1">
                  <c:v>922</c:v>
                </c:pt>
                <c:pt idx="2">
                  <c:v>922</c:v>
                </c:pt>
                <c:pt idx="3">
                  <c:v>922</c:v>
                </c:pt>
                <c:pt idx="4">
                  <c:v>922</c:v>
                </c:pt>
                <c:pt idx="5">
                  <c:v>922</c:v>
                </c:pt>
                <c:pt idx="6">
                  <c:v>922</c:v>
                </c:pt>
                <c:pt idx="7">
                  <c:v>922</c:v>
                </c:pt>
                <c:pt idx="8">
                  <c:v>922</c:v>
                </c:pt>
                <c:pt idx="9">
                  <c:v>922</c:v>
                </c:pt>
                <c:pt idx="10">
                  <c:v>922</c:v>
                </c:pt>
                <c:pt idx="11">
                  <c:v>922</c:v>
                </c:pt>
                <c:pt idx="12">
                  <c:v>922</c:v>
                </c:pt>
                <c:pt idx="13">
                  <c:v>922</c:v>
                </c:pt>
                <c:pt idx="14">
                  <c:v>922</c:v>
                </c:pt>
                <c:pt idx="15">
                  <c:v>922</c:v>
                </c:pt>
                <c:pt idx="16">
                  <c:v>922</c:v>
                </c:pt>
                <c:pt idx="17">
                  <c:v>922</c:v>
                </c:pt>
                <c:pt idx="18">
                  <c:v>922</c:v>
                </c:pt>
                <c:pt idx="19">
                  <c:v>922</c:v>
                </c:pt>
                <c:pt idx="20">
                  <c:v>922</c:v>
                </c:pt>
                <c:pt idx="21">
                  <c:v>922</c:v>
                </c:pt>
                <c:pt idx="22">
                  <c:v>922</c:v>
                </c:pt>
                <c:pt idx="23">
                  <c:v>922</c:v>
                </c:pt>
                <c:pt idx="24">
                  <c:v>922</c:v>
                </c:pt>
                <c:pt idx="25">
                  <c:v>922</c:v>
                </c:pt>
                <c:pt idx="26">
                  <c:v>922</c:v>
                </c:pt>
                <c:pt idx="27">
                  <c:v>922</c:v>
                </c:pt>
                <c:pt idx="28">
                  <c:v>922</c:v>
                </c:pt>
                <c:pt idx="29">
                  <c:v>922</c:v>
                </c:pt>
                <c:pt idx="30">
                  <c:v>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7C5-4FBA-9FD8-E4B3F047F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4978688"/>
        <c:axId val="274980224"/>
      </c:lineChart>
      <c:dateAx>
        <c:axId val="27497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980224"/>
        <c:crosses val="autoZero"/>
        <c:auto val="0"/>
        <c:lblOffset val="100"/>
        <c:baseTimeUnit val="days"/>
      </c:dateAx>
      <c:valAx>
        <c:axId val="27498022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978688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FC Top Temp CO 3'!$G$7:$N$7</c:f>
          <c:strCache>
            <c:ptCount val="8"/>
            <c:pt idx="0">
              <c:v>Furnace top temperature CO 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FC Top Temp CO 3'!$DY$2:$EJ$2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FC Top Temp CO 3'!$DY$3:$EJ$3</c:f>
              <c:numCache>
                <c:formatCode>0</c:formatCode>
                <c:ptCount val="12"/>
                <c:pt idx="0">
                  <c:v>900</c:v>
                </c:pt>
                <c:pt idx="1">
                  <c:v>900</c:v>
                </c:pt>
                <c:pt idx="2">
                  <c:v>900</c:v>
                </c:pt>
                <c:pt idx="3">
                  <c:v>900</c:v>
                </c:pt>
                <c:pt idx="4">
                  <c:v>900</c:v>
                </c:pt>
                <c:pt idx="5">
                  <c:v>900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900</c:v>
                </c:pt>
                <c:pt idx="10">
                  <c:v>900</c:v>
                </c:pt>
                <c:pt idx="11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A3-4B4C-ACCA-C8C0C1FC66DA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FC Top Temp CO 3'!$DY$2:$EJ$2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FC Top Temp CO 3'!$DY$4:$EJ$4</c:f>
              <c:numCache>
                <c:formatCode>0</c:formatCode>
                <c:ptCount val="12"/>
                <c:pt idx="0">
                  <c:v>936.2</c:v>
                </c:pt>
                <c:pt idx="1">
                  <c:v>949.3</c:v>
                </c:pt>
                <c:pt idx="2">
                  <c:v>928.8</c:v>
                </c:pt>
                <c:pt idx="3">
                  <c:v>937.2</c:v>
                </c:pt>
                <c:pt idx="4">
                  <c:v>940.9</c:v>
                </c:pt>
                <c:pt idx="5">
                  <c:v>932.7</c:v>
                </c:pt>
                <c:pt idx="6">
                  <c:v>947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A3-4B4C-ACCA-C8C0C1FC6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809984"/>
        <c:axId val="274811520"/>
      </c:barChart>
      <c:dateAx>
        <c:axId val="27480998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811520"/>
        <c:crosses val="autoZero"/>
        <c:auto val="1"/>
        <c:lblOffset val="100"/>
        <c:baseTimeUnit val="months"/>
      </c:dateAx>
      <c:valAx>
        <c:axId val="27481152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80998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40682414699E-2"/>
          <c:y val="1.5505202255334308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FC Top Temp CO 3'!$B$14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9A11-45B3-AADD-E9FEDF22750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FC Top Temp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FC Top Temp CO 3'!$C$14:$AG$14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11-45B3-AADD-E9FEDF227502}"/>
            </c:ext>
          </c:extLst>
        </c:ser>
        <c:ser>
          <c:idx val="2"/>
          <c:order val="1"/>
          <c:tx>
            <c:strRef>
              <c:f>'CKPI FC Top Temp CO 3'!$B$15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9A11-45B3-AADD-E9FEDF22750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FC Top Temp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FC Top Temp CO 3'!$C$15:$AG$15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11-45B3-AADD-E9FEDF227502}"/>
            </c:ext>
          </c:extLst>
        </c:ser>
        <c:ser>
          <c:idx val="4"/>
          <c:order val="2"/>
          <c:tx>
            <c:strRef>
              <c:f>'CKPI FC Top Temp CO 3'!$B$16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9A11-45B3-AADD-E9FEDF22750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FC Top Temp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FC Top Temp CO 3'!$C$16:$AG$16</c:f>
              <c:numCache>
                <c:formatCode>0</c:formatCode>
                <c:ptCount val="31"/>
                <c:pt idx="0">
                  <c:v>978</c:v>
                </c:pt>
                <c:pt idx="1">
                  <c:v>978</c:v>
                </c:pt>
                <c:pt idx="2">
                  <c:v>978</c:v>
                </c:pt>
                <c:pt idx="3">
                  <c:v>978</c:v>
                </c:pt>
                <c:pt idx="4">
                  <c:v>978</c:v>
                </c:pt>
                <c:pt idx="5">
                  <c:v>978</c:v>
                </c:pt>
                <c:pt idx="6">
                  <c:v>978</c:v>
                </c:pt>
                <c:pt idx="7">
                  <c:v>978</c:v>
                </c:pt>
                <c:pt idx="8">
                  <c:v>978</c:v>
                </c:pt>
                <c:pt idx="9">
                  <c:v>978</c:v>
                </c:pt>
                <c:pt idx="10">
                  <c:v>978</c:v>
                </c:pt>
                <c:pt idx="11">
                  <c:v>978</c:v>
                </c:pt>
                <c:pt idx="12">
                  <c:v>978</c:v>
                </c:pt>
                <c:pt idx="13">
                  <c:v>978</c:v>
                </c:pt>
                <c:pt idx="14">
                  <c:v>978</c:v>
                </c:pt>
                <c:pt idx="15">
                  <c:v>978</c:v>
                </c:pt>
                <c:pt idx="16">
                  <c:v>978</c:v>
                </c:pt>
                <c:pt idx="17">
                  <c:v>978</c:v>
                </c:pt>
                <c:pt idx="18">
                  <c:v>978</c:v>
                </c:pt>
                <c:pt idx="19">
                  <c:v>978</c:v>
                </c:pt>
                <c:pt idx="20">
                  <c:v>978</c:v>
                </c:pt>
                <c:pt idx="21">
                  <c:v>978</c:v>
                </c:pt>
                <c:pt idx="22">
                  <c:v>978</c:v>
                </c:pt>
                <c:pt idx="23">
                  <c:v>978</c:v>
                </c:pt>
                <c:pt idx="24">
                  <c:v>978</c:v>
                </c:pt>
                <c:pt idx="25">
                  <c:v>978</c:v>
                </c:pt>
                <c:pt idx="26">
                  <c:v>978</c:v>
                </c:pt>
                <c:pt idx="27">
                  <c:v>978</c:v>
                </c:pt>
                <c:pt idx="28">
                  <c:v>978</c:v>
                </c:pt>
                <c:pt idx="29">
                  <c:v>978</c:v>
                </c:pt>
                <c:pt idx="30">
                  <c:v>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11-45B3-AADD-E9FEDF227502}"/>
            </c:ext>
          </c:extLst>
        </c:ser>
        <c:ser>
          <c:idx val="0"/>
          <c:order val="3"/>
          <c:tx>
            <c:strRef>
              <c:f>'CKPI FC Top Temp CO 3'!$B$17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9A11-45B3-AADD-E9FEDF22750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FC Top Temp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FC Top Temp CO 3'!$C$17:$AG$17</c:f>
              <c:numCache>
                <c:formatCode>0</c:formatCode>
                <c:ptCount val="31"/>
                <c:pt idx="0">
                  <c:v>940</c:v>
                </c:pt>
                <c:pt idx="1">
                  <c:v>940</c:v>
                </c:pt>
                <c:pt idx="2">
                  <c:v>940</c:v>
                </c:pt>
                <c:pt idx="3">
                  <c:v>940</c:v>
                </c:pt>
                <c:pt idx="4">
                  <c:v>940</c:v>
                </c:pt>
                <c:pt idx="5">
                  <c:v>940</c:v>
                </c:pt>
                <c:pt idx="6">
                  <c:v>940</c:v>
                </c:pt>
                <c:pt idx="7">
                  <c:v>940</c:v>
                </c:pt>
                <c:pt idx="8">
                  <c:v>940</c:v>
                </c:pt>
                <c:pt idx="9">
                  <c:v>940</c:v>
                </c:pt>
                <c:pt idx="10">
                  <c:v>940</c:v>
                </c:pt>
                <c:pt idx="11">
                  <c:v>940</c:v>
                </c:pt>
                <c:pt idx="12">
                  <c:v>940</c:v>
                </c:pt>
                <c:pt idx="13">
                  <c:v>940</c:v>
                </c:pt>
                <c:pt idx="14">
                  <c:v>940</c:v>
                </c:pt>
                <c:pt idx="15">
                  <c:v>940</c:v>
                </c:pt>
                <c:pt idx="16">
                  <c:v>940</c:v>
                </c:pt>
                <c:pt idx="17">
                  <c:v>940</c:v>
                </c:pt>
                <c:pt idx="18">
                  <c:v>940</c:v>
                </c:pt>
                <c:pt idx="19">
                  <c:v>940</c:v>
                </c:pt>
                <c:pt idx="20">
                  <c:v>940</c:v>
                </c:pt>
                <c:pt idx="21">
                  <c:v>940</c:v>
                </c:pt>
                <c:pt idx="22">
                  <c:v>940</c:v>
                </c:pt>
                <c:pt idx="23">
                  <c:v>940</c:v>
                </c:pt>
                <c:pt idx="24">
                  <c:v>940</c:v>
                </c:pt>
                <c:pt idx="25">
                  <c:v>940</c:v>
                </c:pt>
                <c:pt idx="26">
                  <c:v>940</c:v>
                </c:pt>
                <c:pt idx="27">
                  <c:v>940</c:v>
                </c:pt>
                <c:pt idx="28">
                  <c:v>940</c:v>
                </c:pt>
                <c:pt idx="29">
                  <c:v>940</c:v>
                </c:pt>
                <c:pt idx="30">
                  <c:v>940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11-45B3-AADD-E9FEDF227502}"/>
            </c:ext>
          </c:extLst>
        </c:ser>
        <c:ser>
          <c:idx val="3"/>
          <c:order val="4"/>
          <c:tx>
            <c:strRef>
              <c:f>'CKPI FC Top Temp CO 3'!$B$18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9A11-45B3-AADD-E9FEDF22750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FC Top Temp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FC Top Temp CO 3'!$C$18:$AG$18</c:f>
              <c:numCache>
                <c:formatCode>0</c:formatCode>
                <c:ptCount val="31"/>
                <c:pt idx="0">
                  <c:v>901</c:v>
                </c:pt>
                <c:pt idx="1">
                  <c:v>901</c:v>
                </c:pt>
                <c:pt idx="2">
                  <c:v>901</c:v>
                </c:pt>
                <c:pt idx="3">
                  <c:v>901</c:v>
                </c:pt>
                <c:pt idx="4">
                  <c:v>901</c:v>
                </c:pt>
                <c:pt idx="5">
                  <c:v>901</c:v>
                </c:pt>
                <c:pt idx="6">
                  <c:v>901</c:v>
                </c:pt>
                <c:pt idx="7">
                  <c:v>901</c:v>
                </c:pt>
                <c:pt idx="8">
                  <c:v>901</c:v>
                </c:pt>
                <c:pt idx="9">
                  <c:v>901</c:v>
                </c:pt>
                <c:pt idx="10">
                  <c:v>901</c:v>
                </c:pt>
                <c:pt idx="11">
                  <c:v>901</c:v>
                </c:pt>
                <c:pt idx="12">
                  <c:v>901</c:v>
                </c:pt>
                <c:pt idx="13">
                  <c:v>901</c:v>
                </c:pt>
                <c:pt idx="14">
                  <c:v>901</c:v>
                </c:pt>
                <c:pt idx="15">
                  <c:v>901</c:v>
                </c:pt>
                <c:pt idx="16">
                  <c:v>901</c:v>
                </c:pt>
                <c:pt idx="17">
                  <c:v>901</c:v>
                </c:pt>
                <c:pt idx="18">
                  <c:v>901</c:v>
                </c:pt>
                <c:pt idx="19">
                  <c:v>901</c:v>
                </c:pt>
                <c:pt idx="20">
                  <c:v>901</c:v>
                </c:pt>
                <c:pt idx="21">
                  <c:v>901</c:v>
                </c:pt>
                <c:pt idx="22">
                  <c:v>901</c:v>
                </c:pt>
                <c:pt idx="23">
                  <c:v>901</c:v>
                </c:pt>
                <c:pt idx="24">
                  <c:v>901</c:v>
                </c:pt>
                <c:pt idx="25">
                  <c:v>901</c:v>
                </c:pt>
                <c:pt idx="26">
                  <c:v>901</c:v>
                </c:pt>
                <c:pt idx="27">
                  <c:v>901</c:v>
                </c:pt>
                <c:pt idx="28">
                  <c:v>901</c:v>
                </c:pt>
                <c:pt idx="29">
                  <c:v>901</c:v>
                </c:pt>
                <c:pt idx="30">
                  <c:v>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A11-45B3-AADD-E9FEDF227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4978688"/>
        <c:axId val="274980224"/>
      </c:lineChart>
      <c:dateAx>
        <c:axId val="27497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980224"/>
        <c:crosses val="autoZero"/>
        <c:auto val="0"/>
        <c:lblOffset val="100"/>
        <c:baseTimeUnit val="days"/>
      </c:dateAx>
      <c:valAx>
        <c:axId val="27498022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978688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BPP Steam Gen CO 4'!$DP$1</c:f>
          <c:strCache>
            <c:ptCount val="1"/>
            <c:pt idx="0">
              <c:v>BPP Steam Generation  of Coke oven #4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BPP Steam Gen CO 4'!$DY$2:$EJ$2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BPP Steam Gen CO 4'!$DY$3:$EJ$3</c:f>
              <c:numCache>
                <c:formatCode>0</c:formatCode>
                <c:ptCount val="12"/>
                <c:pt idx="0">
                  <c:v>155</c:v>
                </c:pt>
                <c:pt idx="1">
                  <c:v>155</c:v>
                </c:pt>
                <c:pt idx="2">
                  <c:v>155</c:v>
                </c:pt>
                <c:pt idx="3">
                  <c:v>168</c:v>
                </c:pt>
                <c:pt idx="4">
                  <c:v>168</c:v>
                </c:pt>
                <c:pt idx="5">
                  <c:v>168</c:v>
                </c:pt>
                <c:pt idx="6">
                  <c:v>168</c:v>
                </c:pt>
                <c:pt idx="7">
                  <c:v>168</c:v>
                </c:pt>
                <c:pt idx="8">
                  <c:v>168</c:v>
                </c:pt>
                <c:pt idx="9">
                  <c:v>168</c:v>
                </c:pt>
                <c:pt idx="10">
                  <c:v>168</c:v>
                </c:pt>
                <c:pt idx="11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23-447E-B886-0474BFC74A10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BPP Steam Gen CO 4'!$DY$2:$EJ$2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BPP Steam Gen CO 4'!$DY$4:$EJ$4</c:f>
              <c:numCache>
                <c:formatCode>0</c:formatCode>
                <c:ptCount val="12"/>
                <c:pt idx="0">
                  <c:v>164</c:v>
                </c:pt>
                <c:pt idx="1">
                  <c:v>163.69999999999999</c:v>
                </c:pt>
                <c:pt idx="2">
                  <c:v>166.1</c:v>
                </c:pt>
                <c:pt idx="3">
                  <c:v>163.69999999999999</c:v>
                </c:pt>
                <c:pt idx="4">
                  <c:v>161.19999999999999</c:v>
                </c:pt>
                <c:pt idx="5">
                  <c:v>164</c:v>
                </c:pt>
                <c:pt idx="6">
                  <c:v>162</c:v>
                </c:pt>
                <c:pt idx="7">
                  <c:v>163</c:v>
                </c:pt>
                <c:pt idx="8">
                  <c:v>119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23-447E-B886-0474BFC74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501632"/>
        <c:axId val="278512000"/>
      </c:barChart>
      <c:dateAx>
        <c:axId val="278501632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8512000"/>
        <c:crosses val="autoZero"/>
        <c:auto val="1"/>
        <c:lblOffset val="100"/>
        <c:baseTimeUnit val="months"/>
      </c:dateAx>
      <c:valAx>
        <c:axId val="27851200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850163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BPP Steam Gen CO 4'!$B$16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2BD3-49DD-97E8-CEA0B0B4F27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BPP Steam Gen CO 4'!$C$15:$AG$15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BPP Steam Gen CO 4'!$C$16:$AG$16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D3-49DD-97E8-CEA0B0B4F27E}"/>
            </c:ext>
          </c:extLst>
        </c:ser>
        <c:ser>
          <c:idx val="2"/>
          <c:order val="1"/>
          <c:tx>
            <c:strRef>
              <c:f>'MKPI BPP Steam Gen CO 4'!$B$18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2BD3-49DD-97E8-CEA0B0B4F27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BPP Steam Gen CO 4'!$C$15:$AG$15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BPP Steam Gen CO 4'!$C$18:$AG$18</c:f>
              <c:numCache>
                <c:formatCode>0.0</c:formatCode>
                <c:ptCount val="31"/>
                <c:pt idx="0">
                  <c:v>170</c:v>
                </c:pt>
                <c:pt idx="1">
                  <c:v>170</c:v>
                </c:pt>
                <c:pt idx="2">
                  <c:v>170</c:v>
                </c:pt>
                <c:pt idx="3">
                  <c:v>170</c:v>
                </c:pt>
                <c:pt idx="4">
                  <c:v>170</c:v>
                </c:pt>
                <c:pt idx="5">
                  <c:v>170</c:v>
                </c:pt>
                <c:pt idx="6" formatCode="0">
                  <c:v>170</c:v>
                </c:pt>
                <c:pt idx="7" formatCode="0">
                  <c:v>170</c:v>
                </c:pt>
                <c:pt idx="8" formatCode="0">
                  <c:v>170</c:v>
                </c:pt>
                <c:pt idx="9" formatCode="0">
                  <c:v>170</c:v>
                </c:pt>
                <c:pt idx="10" formatCode="0">
                  <c:v>170</c:v>
                </c:pt>
                <c:pt idx="11" formatCode="0">
                  <c:v>170</c:v>
                </c:pt>
                <c:pt idx="12" formatCode="0">
                  <c:v>170</c:v>
                </c:pt>
                <c:pt idx="13" formatCode="0">
                  <c:v>170</c:v>
                </c:pt>
                <c:pt idx="14" formatCode="0">
                  <c:v>170</c:v>
                </c:pt>
                <c:pt idx="15" formatCode="0">
                  <c:v>170</c:v>
                </c:pt>
                <c:pt idx="16" formatCode="0">
                  <c:v>170</c:v>
                </c:pt>
                <c:pt idx="17" formatCode="0">
                  <c:v>170</c:v>
                </c:pt>
                <c:pt idx="18" formatCode="0">
                  <c:v>170</c:v>
                </c:pt>
                <c:pt idx="19" formatCode="0">
                  <c:v>170</c:v>
                </c:pt>
                <c:pt idx="20" formatCode="0">
                  <c:v>170</c:v>
                </c:pt>
                <c:pt idx="21" formatCode="0">
                  <c:v>170</c:v>
                </c:pt>
                <c:pt idx="22" formatCode="0">
                  <c:v>170</c:v>
                </c:pt>
                <c:pt idx="23" formatCode="0">
                  <c:v>170</c:v>
                </c:pt>
                <c:pt idx="24" formatCode="0">
                  <c:v>170</c:v>
                </c:pt>
                <c:pt idx="25" formatCode="0">
                  <c:v>170</c:v>
                </c:pt>
                <c:pt idx="26" formatCode="0">
                  <c:v>170</c:v>
                </c:pt>
                <c:pt idx="27" formatCode="0">
                  <c:v>170</c:v>
                </c:pt>
                <c:pt idx="28" formatCode="0">
                  <c:v>170</c:v>
                </c:pt>
                <c:pt idx="29" formatCode="0">
                  <c:v>170</c:v>
                </c:pt>
                <c:pt idx="30" formatCode="0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D3-49DD-97E8-CEA0B0B4F27E}"/>
            </c:ext>
          </c:extLst>
        </c:ser>
        <c:ser>
          <c:idx val="4"/>
          <c:order val="2"/>
          <c:tx>
            <c:strRef>
              <c:f>'MKPI BPP Steam Gen CO 4'!$B$19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2BD3-49DD-97E8-CEA0B0B4F27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BPP Steam Gen CO 4'!$C$15:$AG$15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BPP Steam Gen CO 4'!$C$19:$AG$19</c:f>
              <c:numCache>
                <c:formatCode>0.0</c:formatCode>
                <c:ptCount val="31"/>
                <c:pt idx="0">
                  <c:v>166</c:v>
                </c:pt>
                <c:pt idx="1">
                  <c:v>166</c:v>
                </c:pt>
                <c:pt idx="2">
                  <c:v>166</c:v>
                </c:pt>
                <c:pt idx="3">
                  <c:v>166</c:v>
                </c:pt>
                <c:pt idx="4">
                  <c:v>166</c:v>
                </c:pt>
                <c:pt idx="5">
                  <c:v>166</c:v>
                </c:pt>
                <c:pt idx="6" formatCode="0">
                  <c:v>166</c:v>
                </c:pt>
                <c:pt idx="7" formatCode="0">
                  <c:v>166</c:v>
                </c:pt>
                <c:pt idx="8" formatCode="0">
                  <c:v>166</c:v>
                </c:pt>
                <c:pt idx="9" formatCode="0">
                  <c:v>166</c:v>
                </c:pt>
                <c:pt idx="10" formatCode="0">
                  <c:v>166</c:v>
                </c:pt>
                <c:pt idx="11" formatCode="0">
                  <c:v>166</c:v>
                </c:pt>
                <c:pt idx="12" formatCode="0">
                  <c:v>166</c:v>
                </c:pt>
                <c:pt idx="13" formatCode="0">
                  <c:v>166</c:v>
                </c:pt>
                <c:pt idx="14" formatCode="0">
                  <c:v>166</c:v>
                </c:pt>
                <c:pt idx="15" formatCode="0">
                  <c:v>166</c:v>
                </c:pt>
                <c:pt idx="16" formatCode="0">
                  <c:v>166</c:v>
                </c:pt>
                <c:pt idx="17" formatCode="0">
                  <c:v>166</c:v>
                </c:pt>
                <c:pt idx="18" formatCode="0">
                  <c:v>166</c:v>
                </c:pt>
                <c:pt idx="19" formatCode="0">
                  <c:v>166</c:v>
                </c:pt>
                <c:pt idx="20" formatCode="0">
                  <c:v>166</c:v>
                </c:pt>
                <c:pt idx="21" formatCode="0">
                  <c:v>166</c:v>
                </c:pt>
                <c:pt idx="22" formatCode="0">
                  <c:v>166</c:v>
                </c:pt>
                <c:pt idx="23" formatCode="0">
                  <c:v>166</c:v>
                </c:pt>
                <c:pt idx="24" formatCode="0">
                  <c:v>166</c:v>
                </c:pt>
                <c:pt idx="25" formatCode="0">
                  <c:v>166</c:v>
                </c:pt>
                <c:pt idx="26" formatCode="0">
                  <c:v>166</c:v>
                </c:pt>
                <c:pt idx="27" formatCode="0">
                  <c:v>166</c:v>
                </c:pt>
                <c:pt idx="28" formatCode="0">
                  <c:v>166</c:v>
                </c:pt>
                <c:pt idx="29" formatCode="0">
                  <c:v>166</c:v>
                </c:pt>
                <c:pt idx="30" formatCode="0">
                  <c:v>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BD3-49DD-97E8-CEA0B0B4F27E}"/>
            </c:ext>
          </c:extLst>
        </c:ser>
        <c:ser>
          <c:idx val="0"/>
          <c:order val="3"/>
          <c:tx>
            <c:strRef>
              <c:f>'MKPI BPP Steam Gen CO 4'!$B$20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2BD3-49DD-97E8-CEA0B0B4F27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BPP Steam Gen CO 4'!$C$15:$AG$15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BPP Steam Gen CO 4'!$C$20:$AG$20</c:f>
              <c:numCache>
                <c:formatCode>0.0</c:formatCode>
                <c:ptCount val="31"/>
                <c:pt idx="0">
                  <c:v>162</c:v>
                </c:pt>
                <c:pt idx="1">
                  <c:v>162</c:v>
                </c:pt>
                <c:pt idx="2">
                  <c:v>162</c:v>
                </c:pt>
                <c:pt idx="3">
                  <c:v>162</c:v>
                </c:pt>
                <c:pt idx="4">
                  <c:v>162</c:v>
                </c:pt>
                <c:pt idx="5">
                  <c:v>162</c:v>
                </c:pt>
                <c:pt idx="6" formatCode="0">
                  <c:v>162</c:v>
                </c:pt>
                <c:pt idx="7" formatCode="0">
                  <c:v>162</c:v>
                </c:pt>
                <c:pt idx="8" formatCode="0">
                  <c:v>162</c:v>
                </c:pt>
                <c:pt idx="9" formatCode="0">
                  <c:v>162</c:v>
                </c:pt>
                <c:pt idx="10" formatCode="0">
                  <c:v>162</c:v>
                </c:pt>
                <c:pt idx="11" formatCode="0">
                  <c:v>162</c:v>
                </c:pt>
                <c:pt idx="12" formatCode="0">
                  <c:v>162</c:v>
                </c:pt>
                <c:pt idx="13" formatCode="0">
                  <c:v>162</c:v>
                </c:pt>
                <c:pt idx="14" formatCode="0">
                  <c:v>162</c:v>
                </c:pt>
                <c:pt idx="15" formatCode="0">
                  <c:v>162</c:v>
                </c:pt>
                <c:pt idx="16" formatCode="0">
                  <c:v>162</c:v>
                </c:pt>
                <c:pt idx="17" formatCode="0">
                  <c:v>162</c:v>
                </c:pt>
                <c:pt idx="18" formatCode="0">
                  <c:v>162</c:v>
                </c:pt>
                <c:pt idx="19" formatCode="0">
                  <c:v>162</c:v>
                </c:pt>
                <c:pt idx="20" formatCode="0">
                  <c:v>162</c:v>
                </c:pt>
                <c:pt idx="21" formatCode="0">
                  <c:v>162</c:v>
                </c:pt>
                <c:pt idx="22" formatCode="0">
                  <c:v>162</c:v>
                </c:pt>
                <c:pt idx="23" formatCode="0">
                  <c:v>162</c:v>
                </c:pt>
                <c:pt idx="24" formatCode="0">
                  <c:v>162</c:v>
                </c:pt>
                <c:pt idx="25" formatCode="0">
                  <c:v>162</c:v>
                </c:pt>
                <c:pt idx="26" formatCode="0">
                  <c:v>162</c:v>
                </c:pt>
                <c:pt idx="27" formatCode="0">
                  <c:v>162</c:v>
                </c:pt>
                <c:pt idx="28" formatCode="0">
                  <c:v>162</c:v>
                </c:pt>
                <c:pt idx="29" formatCode="0">
                  <c:v>162</c:v>
                </c:pt>
                <c:pt idx="30" formatCode="0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BD3-49DD-97E8-CEA0B0B4F27E}"/>
            </c:ext>
          </c:extLst>
        </c:ser>
        <c:ser>
          <c:idx val="3"/>
          <c:order val="4"/>
          <c:tx>
            <c:strRef>
              <c:f>'MKPI BPP Steam Gen CO 4'!$B$17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2BD3-49DD-97E8-CEA0B0B4F27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BPP Steam Gen CO 4'!$C$17:$AG$17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BD3-49DD-97E8-CEA0B0B4F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991616"/>
        <c:axId val="278993152"/>
      </c:lineChart>
      <c:dateAx>
        <c:axId val="27899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993152"/>
        <c:crosses val="autoZero"/>
        <c:auto val="0"/>
        <c:lblOffset val="100"/>
        <c:baseTimeUnit val="days"/>
      </c:dateAx>
      <c:valAx>
        <c:axId val="278993152"/>
        <c:scaling>
          <c:orientation val="minMax"/>
          <c:max val="195"/>
          <c:min val="145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991616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BPP Steam Gen CO 3'!$DP$1</c:f>
          <c:strCache>
            <c:ptCount val="1"/>
            <c:pt idx="0">
              <c:v>BPP Steam Consumption  of Coke oven #3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BPP Steam Gen CO 3'!$DY$2:$EJ$2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BPP Steam Gen CO 3'!$DY$3:$EJ$3</c:f>
              <c:numCache>
                <c:formatCode>0</c:formatCode>
                <c:ptCount val="12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7C-49EE-B611-71BB4550FE65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BPP Steam Gen CO 3'!$DY$2:$EJ$2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BPP Steam Gen CO 3'!$DY$4:$EJ$4</c:f>
              <c:numCache>
                <c:formatCode>0</c:formatCode>
                <c:ptCount val="12"/>
                <c:pt idx="0">
                  <c:v>110</c:v>
                </c:pt>
                <c:pt idx="1">
                  <c:v>118</c:v>
                </c:pt>
                <c:pt idx="2">
                  <c:v>111</c:v>
                </c:pt>
                <c:pt idx="3">
                  <c:v>106</c:v>
                </c:pt>
                <c:pt idx="4">
                  <c:v>109</c:v>
                </c:pt>
                <c:pt idx="5">
                  <c:v>108</c:v>
                </c:pt>
                <c:pt idx="6">
                  <c:v>116</c:v>
                </c:pt>
                <c:pt idx="7">
                  <c:v>120</c:v>
                </c:pt>
                <c:pt idx="8">
                  <c:v>118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7C-49EE-B611-71BB4550F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9073536"/>
        <c:axId val="279075456"/>
      </c:barChart>
      <c:dateAx>
        <c:axId val="279073536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9075456"/>
        <c:crosses val="autoZero"/>
        <c:auto val="1"/>
        <c:lblOffset val="100"/>
        <c:baseTimeUnit val="months"/>
      </c:dateAx>
      <c:valAx>
        <c:axId val="279075456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9073536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BPP Steam Gen CO 3'!$B$16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0A5F-4BD5-A679-B41599EFA4A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BPP Steam Gen CO 3'!$C$15:$AG$15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BPP Steam Gen CO 3'!$C$16:$AG$16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5F-4BD5-A679-B41599EFA4A9}"/>
            </c:ext>
          </c:extLst>
        </c:ser>
        <c:ser>
          <c:idx val="2"/>
          <c:order val="1"/>
          <c:tx>
            <c:strRef>
              <c:f>'MKPI BPP Steam Gen CO 3'!$B$18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0A5F-4BD5-A679-B41599EFA4A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BPP Steam Gen CO 3'!$C$15:$AG$15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BPP Steam Gen CO 3'!$C$18:$AG$18</c:f>
              <c:numCache>
                <c:formatCode>0</c:formatCode>
                <c:ptCount val="31"/>
                <c:pt idx="0">
                  <c:v>113</c:v>
                </c:pt>
                <c:pt idx="1">
                  <c:v>113</c:v>
                </c:pt>
                <c:pt idx="2">
                  <c:v>113</c:v>
                </c:pt>
                <c:pt idx="3">
                  <c:v>113</c:v>
                </c:pt>
                <c:pt idx="4">
                  <c:v>113</c:v>
                </c:pt>
                <c:pt idx="5">
                  <c:v>113</c:v>
                </c:pt>
                <c:pt idx="6">
                  <c:v>113</c:v>
                </c:pt>
                <c:pt idx="7">
                  <c:v>113</c:v>
                </c:pt>
                <c:pt idx="8">
                  <c:v>113</c:v>
                </c:pt>
                <c:pt idx="9">
                  <c:v>113</c:v>
                </c:pt>
                <c:pt idx="10">
                  <c:v>113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  <c:pt idx="23">
                  <c:v>113</c:v>
                </c:pt>
                <c:pt idx="24">
                  <c:v>113</c:v>
                </c:pt>
                <c:pt idx="25">
                  <c:v>113</c:v>
                </c:pt>
                <c:pt idx="26">
                  <c:v>113</c:v>
                </c:pt>
                <c:pt idx="27">
                  <c:v>113</c:v>
                </c:pt>
                <c:pt idx="28">
                  <c:v>113</c:v>
                </c:pt>
                <c:pt idx="29">
                  <c:v>113</c:v>
                </c:pt>
                <c:pt idx="30">
                  <c:v>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5F-4BD5-A679-B41599EFA4A9}"/>
            </c:ext>
          </c:extLst>
        </c:ser>
        <c:ser>
          <c:idx val="4"/>
          <c:order val="2"/>
          <c:tx>
            <c:strRef>
              <c:f>'MKPI BPP Steam Gen CO 3'!$B$19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0A5F-4BD5-A679-B41599EFA4A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BPP Steam Gen CO 3'!$C$15:$AG$15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BPP Steam Gen CO 3'!$C$19:$AG$19</c:f>
              <c:numCache>
                <c:formatCode>0</c:formatCode>
                <c:ptCount val="31"/>
                <c:pt idx="0">
                  <c:v>109</c:v>
                </c:pt>
                <c:pt idx="1">
                  <c:v>109</c:v>
                </c:pt>
                <c:pt idx="2">
                  <c:v>109</c:v>
                </c:pt>
                <c:pt idx="3">
                  <c:v>109</c:v>
                </c:pt>
                <c:pt idx="4">
                  <c:v>109</c:v>
                </c:pt>
                <c:pt idx="5">
                  <c:v>109</c:v>
                </c:pt>
                <c:pt idx="6">
                  <c:v>109</c:v>
                </c:pt>
                <c:pt idx="7">
                  <c:v>109</c:v>
                </c:pt>
                <c:pt idx="8">
                  <c:v>109</c:v>
                </c:pt>
                <c:pt idx="9">
                  <c:v>109</c:v>
                </c:pt>
                <c:pt idx="10">
                  <c:v>109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  <c:pt idx="23">
                  <c:v>109</c:v>
                </c:pt>
                <c:pt idx="24">
                  <c:v>109</c:v>
                </c:pt>
                <c:pt idx="25">
                  <c:v>109</c:v>
                </c:pt>
                <c:pt idx="26">
                  <c:v>109</c:v>
                </c:pt>
                <c:pt idx="27">
                  <c:v>109</c:v>
                </c:pt>
                <c:pt idx="28">
                  <c:v>109</c:v>
                </c:pt>
                <c:pt idx="29">
                  <c:v>109</c:v>
                </c:pt>
                <c:pt idx="30">
                  <c:v>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A5F-4BD5-A679-B41599EFA4A9}"/>
            </c:ext>
          </c:extLst>
        </c:ser>
        <c:ser>
          <c:idx val="0"/>
          <c:order val="3"/>
          <c:tx>
            <c:strRef>
              <c:f>'MKPI BPP Steam Gen CO 3'!$B$20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0A5F-4BD5-A679-B41599EFA4A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BPP Steam Gen CO 3'!$C$15:$AG$15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BPP Steam Gen CO 3'!$C$20:$AG$20</c:f>
              <c:numCache>
                <c:formatCode>0</c:formatCode>
                <c:ptCount val="31"/>
                <c:pt idx="0">
                  <c:v>104</c:v>
                </c:pt>
                <c:pt idx="1">
                  <c:v>104</c:v>
                </c:pt>
                <c:pt idx="2">
                  <c:v>104</c:v>
                </c:pt>
                <c:pt idx="3">
                  <c:v>104</c:v>
                </c:pt>
                <c:pt idx="4">
                  <c:v>104</c:v>
                </c:pt>
                <c:pt idx="5">
                  <c:v>104</c:v>
                </c:pt>
                <c:pt idx="6">
                  <c:v>104</c:v>
                </c:pt>
                <c:pt idx="7">
                  <c:v>104</c:v>
                </c:pt>
                <c:pt idx="8">
                  <c:v>104</c:v>
                </c:pt>
                <c:pt idx="9">
                  <c:v>104</c:v>
                </c:pt>
                <c:pt idx="10">
                  <c:v>104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  <c:pt idx="23">
                  <c:v>104</c:v>
                </c:pt>
                <c:pt idx="24">
                  <c:v>104</c:v>
                </c:pt>
                <c:pt idx="25">
                  <c:v>104</c:v>
                </c:pt>
                <c:pt idx="26">
                  <c:v>104</c:v>
                </c:pt>
                <c:pt idx="27">
                  <c:v>104</c:v>
                </c:pt>
                <c:pt idx="28">
                  <c:v>104</c:v>
                </c:pt>
                <c:pt idx="29">
                  <c:v>104</c:v>
                </c:pt>
                <c:pt idx="30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A5F-4BD5-A679-B41599EFA4A9}"/>
            </c:ext>
          </c:extLst>
        </c:ser>
        <c:ser>
          <c:idx val="3"/>
          <c:order val="4"/>
          <c:tx>
            <c:strRef>
              <c:f>'MKPI BPP Steam Gen CO 3'!$B$17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0A5F-4BD5-A679-B41599EFA4A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BPP Steam Gen CO 3'!$C$17:$AG$17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A5F-4BD5-A679-B41599EFA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9153664"/>
        <c:axId val="279327488"/>
      </c:lineChart>
      <c:dateAx>
        <c:axId val="279153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327488"/>
        <c:crosses val="autoZero"/>
        <c:auto val="0"/>
        <c:lblOffset val="100"/>
        <c:baseTimeUnit val="days"/>
      </c:dateAx>
      <c:valAx>
        <c:axId val="279327488"/>
        <c:scaling>
          <c:orientation val="minMax"/>
          <c:max val="130"/>
          <c:min val="9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15366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CDQ 1&amp;2 Steam Generation'!$G$7:$N$7</c:f>
          <c:strCache>
            <c:ptCount val="8"/>
            <c:pt idx="0">
              <c:v>CDQ 1&amp;2 Steam Generation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CDQ 1&amp;2 Steam Generation'!$AI$3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CDQ 1&amp;2 Steam Generation'!$EI$2:$EY$2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CDQ 1&amp;2 Steam Generation'!$EI$3:$EY$3</c:f>
              <c:numCache>
                <c:formatCode>0</c:formatCode>
                <c:ptCount val="12"/>
                <c:pt idx="0">
                  <c:v>2959</c:v>
                </c:pt>
                <c:pt idx="1">
                  <c:v>2959</c:v>
                </c:pt>
                <c:pt idx="2">
                  <c:v>2959</c:v>
                </c:pt>
                <c:pt idx="3">
                  <c:v>2959</c:v>
                </c:pt>
                <c:pt idx="4">
                  <c:v>2959</c:v>
                </c:pt>
                <c:pt idx="5">
                  <c:v>2959</c:v>
                </c:pt>
                <c:pt idx="6">
                  <c:v>2959</c:v>
                </c:pt>
                <c:pt idx="7">
                  <c:v>2959</c:v>
                </c:pt>
                <c:pt idx="8">
                  <c:v>2959</c:v>
                </c:pt>
                <c:pt idx="9">
                  <c:v>2959</c:v>
                </c:pt>
                <c:pt idx="10">
                  <c:v>3235</c:v>
                </c:pt>
                <c:pt idx="11">
                  <c:v>3232.9762824842715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17-40E7-8B69-488AAFCF1119}"/>
            </c:ext>
          </c:extLst>
        </c:ser>
        <c:ser>
          <c:idx val="1"/>
          <c:order val="1"/>
          <c:tx>
            <c:strRef>
              <c:f>'CKPI CDQ 1&amp;2 Steam Generation'!$AI$4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CDQ 1&amp;2 Steam Generation'!$EI$2:$EY$2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CDQ 1&amp;2 Steam Generation'!$EI$4:$EY$4</c:f>
              <c:numCache>
                <c:formatCode>0</c:formatCode>
                <c:ptCount val="12"/>
                <c:pt idx="0">
                  <c:v>2184</c:v>
                </c:pt>
                <c:pt idx="1">
                  <c:v>3206</c:v>
                </c:pt>
                <c:pt idx="2">
                  <c:v>3240</c:v>
                </c:pt>
                <c:pt idx="3">
                  <c:v>3234</c:v>
                </c:pt>
                <c:pt idx="4">
                  <c:v>3284</c:v>
                </c:pt>
                <c:pt idx="5">
                  <c:v>3120.4</c:v>
                </c:pt>
                <c:pt idx="6">
                  <c:v>2777.1</c:v>
                </c:pt>
                <c:pt idx="7">
                  <c:v>3114</c:v>
                </c:pt>
                <c:pt idx="8">
                  <c:v>3296</c:v>
                </c:pt>
                <c:pt idx="9">
                  <c:v>3314</c:v>
                </c:pt>
                <c:pt idx="10">
                  <c:v>3373</c:v>
                </c:pt>
                <c:pt idx="11">
                  <c:v>3375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17-40E7-8B69-488AAFCF1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586240"/>
        <c:axId val="247206272"/>
      </c:barChart>
      <c:dateAx>
        <c:axId val="2745862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206272"/>
        <c:crosses val="autoZero"/>
        <c:auto val="1"/>
        <c:lblOffset val="100"/>
        <c:baseTimeUnit val="months"/>
      </c:dateAx>
      <c:valAx>
        <c:axId val="24720627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58624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CDQ 1&amp;2 Steam Generation'!$B$14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tx1"/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A3E7-48CD-B259-BF1DD5C444A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CDQ 1&amp;2 Steam Generation'!$C$13:$AG$13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CDQ 1&amp;2 Steam Generation'!$C$14:$AG$14</c:f>
              <c:numCache>
                <c:formatCode>0.00</c:formatCode>
                <c:ptCount val="31"/>
                <c:pt idx="0">
                  <c:v>3442</c:v>
                </c:pt>
                <c:pt idx="1">
                  <c:v>3456</c:v>
                </c:pt>
                <c:pt idx="2">
                  <c:v>3334</c:v>
                </c:pt>
                <c:pt idx="3">
                  <c:v>3419</c:v>
                </c:pt>
                <c:pt idx="4">
                  <c:v>3403</c:v>
                </c:pt>
                <c:pt idx="5">
                  <c:v>3411</c:v>
                </c:pt>
                <c:pt idx="6">
                  <c:v>2875</c:v>
                </c:pt>
                <c:pt idx="7">
                  <c:v>3377</c:v>
                </c:pt>
                <c:pt idx="8">
                  <c:v>3477</c:v>
                </c:pt>
                <c:pt idx="9">
                  <c:v>3366</c:v>
                </c:pt>
                <c:pt idx="10">
                  <c:v>3300</c:v>
                </c:pt>
                <c:pt idx="11">
                  <c:v>3344</c:v>
                </c:pt>
                <c:pt idx="12">
                  <c:v>3358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E7-48CD-B259-BF1DD5C444A2}"/>
            </c:ext>
          </c:extLst>
        </c:ser>
        <c:ser>
          <c:idx val="2"/>
          <c:order val="1"/>
          <c:tx>
            <c:strRef>
              <c:f>'CKPI CDQ 1&amp;2 Steam Generation'!$B$15</c:f>
              <c:strCache>
                <c:ptCount val="1"/>
                <c:pt idx="0">
                  <c:v>Target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A3E7-48CD-B259-BF1DD5C444A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CDQ 1&amp;2 Steam Generation'!$C$13:$AG$13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CDQ 1&amp;2 Steam Generation'!$C$15:$AG$15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E7-48CD-B259-BF1DD5C444A2}"/>
            </c:ext>
          </c:extLst>
        </c:ser>
        <c:ser>
          <c:idx val="4"/>
          <c:order val="2"/>
          <c:tx>
            <c:strRef>
              <c:f>'CKPI CDQ 1&amp;2 Steam Generation'!$B$16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A3E7-48CD-B259-BF1DD5C444A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CDQ 1&amp;2 Steam Generation'!$C$13:$AG$13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CDQ 1&amp;2 Steam Generation'!$C$16:$AG$16</c:f>
              <c:numCache>
                <c:formatCode>0</c:formatCode>
                <c:ptCount val="31"/>
                <c:pt idx="0">
                  <c:v>3665</c:v>
                </c:pt>
                <c:pt idx="1">
                  <c:v>3665</c:v>
                </c:pt>
                <c:pt idx="2">
                  <c:v>3665</c:v>
                </c:pt>
                <c:pt idx="3">
                  <c:v>3665</c:v>
                </c:pt>
                <c:pt idx="4">
                  <c:v>3665</c:v>
                </c:pt>
                <c:pt idx="5">
                  <c:v>3665</c:v>
                </c:pt>
                <c:pt idx="6">
                  <c:v>3665</c:v>
                </c:pt>
                <c:pt idx="7">
                  <c:v>3665</c:v>
                </c:pt>
                <c:pt idx="8">
                  <c:v>3665</c:v>
                </c:pt>
                <c:pt idx="9">
                  <c:v>3665</c:v>
                </c:pt>
                <c:pt idx="10">
                  <c:v>3665</c:v>
                </c:pt>
                <c:pt idx="11">
                  <c:v>3665</c:v>
                </c:pt>
                <c:pt idx="12">
                  <c:v>3665</c:v>
                </c:pt>
                <c:pt idx="13">
                  <c:v>3665</c:v>
                </c:pt>
                <c:pt idx="14">
                  <c:v>3665</c:v>
                </c:pt>
                <c:pt idx="15">
                  <c:v>3665</c:v>
                </c:pt>
                <c:pt idx="16">
                  <c:v>3665</c:v>
                </c:pt>
                <c:pt idx="17">
                  <c:v>3665</c:v>
                </c:pt>
                <c:pt idx="18">
                  <c:v>3665</c:v>
                </c:pt>
                <c:pt idx="19">
                  <c:v>3665</c:v>
                </c:pt>
                <c:pt idx="20">
                  <c:v>3665</c:v>
                </c:pt>
                <c:pt idx="21">
                  <c:v>3665</c:v>
                </c:pt>
                <c:pt idx="22">
                  <c:v>3665</c:v>
                </c:pt>
                <c:pt idx="23">
                  <c:v>3665</c:v>
                </c:pt>
                <c:pt idx="24">
                  <c:v>3665</c:v>
                </c:pt>
                <c:pt idx="25">
                  <c:v>3665</c:v>
                </c:pt>
                <c:pt idx="26">
                  <c:v>3665</c:v>
                </c:pt>
                <c:pt idx="27">
                  <c:v>3665</c:v>
                </c:pt>
                <c:pt idx="28">
                  <c:v>3665</c:v>
                </c:pt>
                <c:pt idx="29">
                  <c:v>3665</c:v>
                </c:pt>
                <c:pt idx="30">
                  <c:v>3665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3E7-48CD-B259-BF1DD5C444A2}"/>
            </c:ext>
          </c:extLst>
        </c:ser>
        <c:ser>
          <c:idx val="0"/>
          <c:order val="3"/>
          <c:tx>
            <c:strRef>
              <c:f>'CKPI CDQ 1&amp;2 Steam Generation'!$B$17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A3E7-48CD-B259-BF1DD5C444A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CDQ 1&amp;2 Steam Generation'!$C$13:$AG$13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CDQ 1&amp;2 Steam Generation'!$C$17:$AG$17</c:f>
              <c:numCache>
                <c:formatCode>0</c:formatCode>
                <c:ptCount val="31"/>
                <c:pt idx="0">
                  <c:v>3374.6</c:v>
                </c:pt>
                <c:pt idx="1">
                  <c:v>3374.6</c:v>
                </c:pt>
                <c:pt idx="2">
                  <c:v>3374.6</c:v>
                </c:pt>
                <c:pt idx="3">
                  <c:v>3374.6</c:v>
                </c:pt>
                <c:pt idx="4">
                  <c:v>3374.6</c:v>
                </c:pt>
                <c:pt idx="5">
                  <c:v>3374.6</c:v>
                </c:pt>
                <c:pt idx="6">
                  <c:v>3374.6</c:v>
                </c:pt>
                <c:pt idx="7">
                  <c:v>3374.6</c:v>
                </c:pt>
                <c:pt idx="8">
                  <c:v>3374.6</c:v>
                </c:pt>
                <c:pt idx="9">
                  <c:v>3374.6</c:v>
                </c:pt>
                <c:pt idx="10">
                  <c:v>3374.6</c:v>
                </c:pt>
                <c:pt idx="11">
                  <c:v>3374.6</c:v>
                </c:pt>
                <c:pt idx="12">
                  <c:v>3374.6</c:v>
                </c:pt>
                <c:pt idx="13">
                  <c:v>3374.6</c:v>
                </c:pt>
                <c:pt idx="14">
                  <c:v>3374.6</c:v>
                </c:pt>
                <c:pt idx="15">
                  <c:v>3374.6</c:v>
                </c:pt>
                <c:pt idx="16">
                  <c:v>3374.6</c:v>
                </c:pt>
                <c:pt idx="17">
                  <c:v>3374.6</c:v>
                </c:pt>
                <c:pt idx="18">
                  <c:v>3374.6</c:v>
                </c:pt>
                <c:pt idx="19">
                  <c:v>3374.6</c:v>
                </c:pt>
                <c:pt idx="20">
                  <c:v>3374.6</c:v>
                </c:pt>
                <c:pt idx="21">
                  <c:v>3374.6</c:v>
                </c:pt>
                <c:pt idx="22">
                  <c:v>3374.6</c:v>
                </c:pt>
                <c:pt idx="23">
                  <c:v>3374.6</c:v>
                </c:pt>
                <c:pt idx="24">
                  <c:v>3374.6</c:v>
                </c:pt>
                <c:pt idx="25">
                  <c:v>3374.6</c:v>
                </c:pt>
                <c:pt idx="26">
                  <c:v>3374.6</c:v>
                </c:pt>
                <c:pt idx="27">
                  <c:v>3374.6</c:v>
                </c:pt>
                <c:pt idx="28">
                  <c:v>3374.6</c:v>
                </c:pt>
                <c:pt idx="29">
                  <c:v>3374.6</c:v>
                </c:pt>
                <c:pt idx="30">
                  <c:v>3374.6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3E7-48CD-B259-BF1DD5C444A2}"/>
            </c:ext>
          </c:extLst>
        </c:ser>
        <c:ser>
          <c:idx val="3"/>
          <c:order val="4"/>
          <c:tx>
            <c:strRef>
              <c:f>'CKPI CDQ 1&amp;2 Steam Generation'!$B$18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A3E7-48CD-B259-BF1DD5C444A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CDQ 1&amp;2 Steam Generation'!$C$13:$AG$13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CDQ 1&amp;2 Steam Generation'!$C$18:$AG$18</c:f>
              <c:numCache>
                <c:formatCode>0</c:formatCode>
                <c:ptCount val="31"/>
                <c:pt idx="0">
                  <c:v>3084.2</c:v>
                </c:pt>
                <c:pt idx="1">
                  <c:v>3084.2</c:v>
                </c:pt>
                <c:pt idx="2">
                  <c:v>3084.2</c:v>
                </c:pt>
                <c:pt idx="3">
                  <c:v>3084.2</c:v>
                </c:pt>
                <c:pt idx="4">
                  <c:v>3084.2</c:v>
                </c:pt>
                <c:pt idx="5">
                  <c:v>3084.2</c:v>
                </c:pt>
                <c:pt idx="6">
                  <c:v>3084.2</c:v>
                </c:pt>
                <c:pt idx="7">
                  <c:v>3084.2</c:v>
                </c:pt>
                <c:pt idx="8">
                  <c:v>3084.2</c:v>
                </c:pt>
                <c:pt idx="9">
                  <c:v>3084.2</c:v>
                </c:pt>
                <c:pt idx="10">
                  <c:v>3084.2</c:v>
                </c:pt>
                <c:pt idx="11">
                  <c:v>3084.2</c:v>
                </c:pt>
                <c:pt idx="12">
                  <c:v>3084.2</c:v>
                </c:pt>
                <c:pt idx="13">
                  <c:v>3084.2</c:v>
                </c:pt>
                <c:pt idx="14">
                  <c:v>3084.2</c:v>
                </c:pt>
                <c:pt idx="15">
                  <c:v>3084.2</c:v>
                </c:pt>
                <c:pt idx="16">
                  <c:v>3084.2</c:v>
                </c:pt>
                <c:pt idx="17">
                  <c:v>3084.2</c:v>
                </c:pt>
                <c:pt idx="18">
                  <c:v>3084.2</c:v>
                </c:pt>
                <c:pt idx="19">
                  <c:v>3084.2</c:v>
                </c:pt>
                <c:pt idx="20">
                  <c:v>3084.2</c:v>
                </c:pt>
                <c:pt idx="21">
                  <c:v>3084.2</c:v>
                </c:pt>
                <c:pt idx="22">
                  <c:v>3084.2</c:v>
                </c:pt>
                <c:pt idx="23">
                  <c:v>3084.2</c:v>
                </c:pt>
                <c:pt idx="24">
                  <c:v>3084.2</c:v>
                </c:pt>
                <c:pt idx="25">
                  <c:v>3084.2</c:v>
                </c:pt>
                <c:pt idx="26">
                  <c:v>3084.2</c:v>
                </c:pt>
                <c:pt idx="27">
                  <c:v>3084.2</c:v>
                </c:pt>
                <c:pt idx="28">
                  <c:v>3084.2</c:v>
                </c:pt>
                <c:pt idx="29">
                  <c:v>3084.2</c:v>
                </c:pt>
                <c:pt idx="30">
                  <c:v>3084.2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3E7-48CD-B259-BF1DD5C44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7275904"/>
        <c:axId val="247277440"/>
      </c:lineChart>
      <c:dateAx>
        <c:axId val="247275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277440"/>
        <c:crosses val="autoZero"/>
        <c:auto val="0"/>
        <c:lblOffset val="100"/>
        <c:baseTimeUnit val="days"/>
      </c:dateAx>
      <c:valAx>
        <c:axId val="247277440"/>
        <c:scaling>
          <c:orientation val="minMax"/>
          <c:max val="4000"/>
          <c:min val="200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27590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CDQ 3&amp;4 Steam Generation.'!$G$7:$N$7</c:f>
          <c:strCache>
            <c:ptCount val="8"/>
            <c:pt idx="0">
              <c:v>CDQ 3&amp;4 Steam Generation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CDQ 3&amp;4 Steam Generation.'!$AI$3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CDQ 3&amp;4 Steam Generation.'!$EN$2:$FC$2</c:f>
              <c:numCache>
                <c:formatCode>mmm\-yy</c:formatCode>
                <c:ptCount val="16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CDQ 3&amp;4 Steam Generation.'!$EN$3:$FC$3</c:f>
              <c:numCache>
                <c:formatCode>0</c:formatCode>
                <c:ptCount val="16"/>
                <c:pt idx="0">
                  <c:v>2386</c:v>
                </c:pt>
                <c:pt idx="1">
                  <c:v>2386</c:v>
                </c:pt>
                <c:pt idx="2">
                  <c:v>2386</c:v>
                </c:pt>
                <c:pt idx="3">
                  <c:v>2386</c:v>
                </c:pt>
                <c:pt idx="4">
                  <c:v>2386</c:v>
                </c:pt>
                <c:pt idx="5">
                  <c:v>2386</c:v>
                </c:pt>
                <c:pt idx="6">
                  <c:v>2386</c:v>
                </c:pt>
                <c:pt idx="7">
                  <c:v>2386</c:v>
                </c:pt>
                <c:pt idx="8">
                  <c:v>2386</c:v>
                </c:pt>
                <c:pt idx="9">
                  <c:v>2386</c:v>
                </c:pt>
                <c:pt idx="10">
                  <c:v>1450</c:v>
                </c:pt>
                <c:pt idx="11">
                  <c:v>1450.5082178958255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D2-40F4-8992-A8E2FF37A117}"/>
            </c:ext>
          </c:extLst>
        </c:ser>
        <c:ser>
          <c:idx val="1"/>
          <c:order val="1"/>
          <c:tx>
            <c:strRef>
              <c:f>'CKPI CDQ 3&amp;4 Steam Generation.'!$AI$4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CDQ 3&amp;4 Steam Generation.'!$EN$2:$FC$2</c:f>
              <c:numCache>
                <c:formatCode>mmm\-yy</c:formatCode>
                <c:ptCount val="16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'CKPI CDQ 3&amp;4 Steam Generation.'!$EN$4:$FC$4</c:f>
              <c:numCache>
                <c:formatCode>0</c:formatCode>
                <c:ptCount val="16"/>
                <c:pt idx="0">
                  <c:v>2861.8</c:v>
                </c:pt>
                <c:pt idx="1">
                  <c:v>3206</c:v>
                </c:pt>
                <c:pt idx="2">
                  <c:v>2792</c:v>
                </c:pt>
                <c:pt idx="3">
                  <c:v>2900</c:v>
                </c:pt>
                <c:pt idx="4">
                  <c:v>2830</c:v>
                </c:pt>
                <c:pt idx="5">
                  <c:v>2842.2</c:v>
                </c:pt>
                <c:pt idx="6">
                  <c:v>1494.5</c:v>
                </c:pt>
                <c:pt idx="7">
                  <c:v>1518</c:v>
                </c:pt>
                <c:pt idx="8">
                  <c:v>1488</c:v>
                </c:pt>
                <c:pt idx="9">
                  <c:v>2220</c:v>
                </c:pt>
                <c:pt idx="10">
                  <c:v>1463.8</c:v>
                </c:pt>
                <c:pt idx="11">
                  <c:v>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D2-40F4-8992-A8E2FF37A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809984"/>
        <c:axId val="274811520"/>
      </c:barChart>
      <c:dateAx>
        <c:axId val="27480998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811520"/>
        <c:crosses val="autoZero"/>
        <c:auto val="1"/>
        <c:lblOffset val="100"/>
        <c:baseTimeUnit val="months"/>
      </c:dateAx>
      <c:valAx>
        <c:axId val="27481152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80998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40682414699E-2"/>
          <c:y val="1.5505202255334308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CDQ 3&amp;4 Steam Generation.'!$B$14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tx1"/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E28B-4385-B60A-DEC34F040E6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CDQ 3&amp;4 Steam Generation.'!$C$13:$AG$13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CDQ 3&amp;4 Steam Generation.'!$C$14:$AG$14</c:f>
              <c:numCache>
                <c:formatCode>0.00</c:formatCode>
                <c:ptCount val="31"/>
                <c:pt idx="0">
                  <c:v>1548</c:v>
                </c:pt>
                <c:pt idx="1">
                  <c:v>1460</c:v>
                </c:pt>
                <c:pt idx="2">
                  <c:v>1429</c:v>
                </c:pt>
                <c:pt idx="3">
                  <c:v>1398</c:v>
                </c:pt>
                <c:pt idx="4">
                  <c:v>1535</c:v>
                </c:pt>
                <c:pt idx="5">
                  <c:v>1445</c:v>
                </c:pt>
                <c:pt idx="6">
                  <c:v>1605</c:v>
                </c:pt>
                <c:pt idx="7">
                  <c:v>1525</c:v>
                </c:pt>
                <c:pt idx="8">
                  <c:v>1420</c:v>
                </c:pt>
                <c:pt idx="9">
                  <c:v>1483</c:v>
                </c:pt>
                <c:pt idx="10">
                  <c:v>1401</c:v>
                </c:pt>
                <c:pt idx="11">
                  <c:v>1455</c:v>
                </c:pt>
                <c:pt idx="12">
                  <c:v>1481</c:v>
                </c:pt>
                <c:pt idx="13">
                  <c:v>1512</c:v>
                </c:pt>
                <c:pt idx="14">
                  <c:v>1456</c:v>
                </c:pt>
                <c:pt idx="15">
                  <c:v>1369</c:v>
                </c:pt>
                <c:pt idx="16">
                  <c:v>1367</c:v>
                </c:pt>
                <c:pt idx="17">
                  <c:v>1411</c:v>
                </c:pt>
                <c:pt idx="18">
                  <c:v>1259</c:v>
                </c:pt>
                <c:pt idx="19">
                  <c:v>2152</c:v>
                </c:pt>
                <c:pt idx="20">
                  <c:v>2694</c:v>
                </c:pt>
                <c:pt idx="21">
                  <c:v>2523</c:v>
                </c:pt>
                <c:pt idx="22">
                  <c:v>2537</c:v>
                </c:pt>
                <c:pt idx="23">
                  <c:v>2567</c:v>
                </c:pt>
                <c:pt idx="24">
                  <c:v>2364</c:v>
                </c:pt>
                <c:pt idx="25">
                  <c:v>2623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8B-4385-B60A-DEC34F040E6A}"/>
            </c:ext>
          </c:extLst>
        </c:ser>
        <c:ser>
          <c:idx val="2"/>
          <c:order val="1"/>
          <c:tx>
            <c:strRef>
              <c:f>'CKPI CDQ 3&amp;4 Steam Generation.'!$B$15</c:f>
              <c:strCache>
                <c:ptCount val="1"/>
                <c:pt idx="0">
                  <c:v>Target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28B-4385-B60A-DEC34F040E6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CDQ 3&amp;4 Steam Generation.'!$C$13:$AG$13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CDQ 3&amp;4 Steam Generation.'!$C$15:$AG$15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8B-4385-B60A-DEC34F040E6A}"/>
            </c:ext>
          </c:extLst>
        </c:ser>
        <c:ser>
          <c:idx val="4"/>
          <c:order val="2"/>
          <c:tx>
            <c:strRef>
              <c:f>'CKPI CDQ 3&amp;4 Steam Generation.'!$B$16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E28B-4385-B60A-DEC34F040E6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CDQ 3&amp;4 Steam Generation.'!$C$13:$AG$13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CDQ 3&amp;4 Steam Generation.'!$C$16:$AG$16</c:f>
              <c:numCache>
                <c:formatCode>0</c:formatCode>
                <c:ptCount val="31"/>
                <c:pt idx="0">
                  <c:v>1636</c:v>
                </c:pt>
                <c:pt idx="1">
                  <c:v>1636</c:v>
                </c:pt>
                <c:pt idx="2">
                  <c:v>1636</c:v>
                </c:pt>
                <c:pt idx="3">
                  <c:v>1636</c:v>
                </c:pt>
                <c:pt idx="4">
                  <c:v>1636</c:v>
                </c:pt>
                <c:pt idx="5">
                  <c:v>1636</c:v>
                </c:pt>
                <c:pt idx="6">
                  <c:v>1636</c:v>
                </c:pt>
                <c:pt idx="7">
                  <c:v>1636</c:v>
                </c:pt>
                <c:pt idx="8">
                  <c:v>1636</c:v>
                </c:pt>
                <c:pt idx="9">
                  <c:v>1636</c:v>
                </c:pt>
                <c:pt idx="10">
                  <c:v>1636</c:v>
                </c:pt>
                <c:pt idx="11">
                  <c:v>1636</c:v>
                </c:pt>
                <c:pt idx="12">
                  <c:v>1636</c:v>
                </c:pt>
                <c:pt idx="13">
                  <c:v>1636</c:v>
                </c:pt>
                <c:pt idx="14">
                  <c:v>1636</c:v>
                </c:pt>
                <c:pt idx="15">
                  <c:v>1636</c:v>
                </c:pt>
                <c:pt idx="16">
                  <c:v>1636</c:v>
                </c:pt>
                <c:pt idx="17">
                  <c:v>1636</c:v>
                </c:pt>
                <c:pt idx="18">
                  <c:v>1636</c:v>
                </c:pt>
                <c:pt idx="20">
                  <c:v>3238</c:v>
                </c:pt>
                <c:pt idx="21">
                  <c:v>3238</c:v>
                </c:pt>
                <c:pt idx="22">
                  <c:v>3238</c:v>
                </c:pt>
                <c:pt idx="23">
                  <c:v>3238</c:v>
                </c:pt>
                <c:pt idx="24">
                  <c:v>3238</c:v>
                </c:pt>
                <c:pt idx="25">
                  <c:v>3238</c:v>
                </c:pt>
                <c:pt idx="26">
                  <c:v>3238</c:v>
                </c:pt>
                <c:pt idx="27">
                  <c:v>3238</c:v>
                </c:pt>
                <c:pt idx="28">
                  <c:v>3238</c:v>
                </c:pt>
                <c:pt idx="29">
                  <c:v>3238</c:v>
                </c:pt>
                <c:pt idx="30">
                  <c:v>3238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28B-4385-B60A-DEC34F040E6A}"/>
            </c:ext>
          </c:extLst>
        </c:ser>
        <c:ser>
          <c:idx val="0"/>
          <c:order val="3"/>
          <c:tx>
            <c:strRef>
              <c:f>'CKPI CDQ 3&amp;4 Steam Generation.'!$B$17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E28B-4385-B60A-DEC34F040E6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CDQ 3&amp;4 Steam Generation.'!$C$13:$AG$13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CDQ 3&amp;4 Steam Generation.'!$C$17:$AG$17</c:f>
              <c:numCache>
                <c:formatCode>0</c:formatCode>
                <c:ptCount val="31"/>
                <c:pt idx="0">
                  <c:v>1474</c:v>
                </c:pt>
                <c:pt idx="1">
                  <c:v>1474</c:v>
                </c:pt>
                <c:pt idx="2">
                  <c:v>1474</c:v>
                </c:pt>
                <c:pt idx="3">
                  <c:v>1474</c:v>
                </c:pt>
                <c:pt idx="4">
                  <c:v>1474</c:v>
                </c:pt>
                <c:pt idx="5">
                  <c:v>1474</c:v>
                </c:pt>
                <c:pt idx="6">
                  <c:v>1474</c:v>
                </c:pt>
                <c:pt idx="7">
                  <c:v>1474</c:v>
                </c:pt>
                <c:pt idx="8">
                  <c:v>1474</c:v>
                </c:pt>
                <c:pt idx="9">
                  <c:v>1474</c:v>
                </c:pt>
                <c:pt idx="10">
                  <c:v>1474</c:v>
                </c:pt>
                <c:pt idx="11">
                  <c:v>1474</c:v>
                </c:pt>
                <c:pt idx="12">
                  <c:v>1474</c:v>
                </c:pt>
                <c:pt idx="13">
                  <c:v>1474</c:v>
                </c:pt>
                <c:pt idx="14">
                  <c:v>1474</c:v>
                </c:pt>
                <c:pt idx="15">
                  <c:v>1474</c:v>
                </c:pt>
                <c:pt idx="16">
                  <c:v>1474</c:v>
                </c:pt>
                <c:pt idx="17">
                  <c:v>1474</c:v>
                </c:pt>
                <c:pt idx="18">
                  <c:v>1474</c:v>
                </c:pt>
                <c:pt idx="20">
                  <c:v>2857</c:v>
                </c:pt>
                <c:pt idx="21">
                  <c:v>2857</c:v>
                </c:pt>
                <c:pt idx="22">
                  <c:v>2857</c:v>
                </c:pt>
                <c:pt idx="23">
                  <c:v>2857</c:v>
                </c:pt>
                <c:pt idx="24">
                  <c:v>2857</c:v>
                </c:pt>
                <c:pt idx="25">
                  <c:v>2857</c:v>
                </c:pt>
                <c:pt idx="26">
                  <c:v>2857</c:v>
                </c:pt>
                <c:pt idx="27">
                  <c:v>2857</c:v>
                </c:pt>
                <c:pt idx="28">
                  <c:v>2857</c:v>
                </c:pt>
                <c:pt idx="29">
                  <c:v>2857</c:v>
                </c:pt>
                <c:pt idx="30">
                  <c:v>2857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28B-4385-B60A-DEC34F040E6A}"/>
            </c:ext>
          </c:extLst>
        </c:ser>
        <c:ser>
          <c:idx val="3"/>
          <c:order val="4"/>
          <c:tx>
            <c:strRef>
              <c:f>'CKPI CDQ 3&amp;4 Steam Generation.'!$B$18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E28B-4385-B60A-DEC34F040E6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CDQ 3&amp;4 Steam Generation.'!$C$13:$AG$13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'CKPI CDQ 3&amp;4 Steam Generation.'!$C$18:$AG$18</c:f>
              <c:numCache>
                <c:formatCode>0</c:formatCode>
                <c:ptCount val="31"/>
                <c:pt idx="0">
                  <c:v>1312</c:v>
                </c:pt>
                <c:pt idx="1">
                  <c:v>1312</c:v>
                </c:pt>
                <c:pt idx="2">
                  <c:v>1312</c:v>
                </c:pt>
                <c:pt idx="3">
                  <c:v>1312</c:v>
                </c:pt>
                <c:pt idx="4">
                  <c:v>1312</c:v>
                </c:pt>
                <c:pt idx="5">
                  <c:v>1312</c:v>
                </c:pt>
                <c:pt idx="6">
                  <c:v>1312</c:v>
                </c:pt>
                <c:pt idx="7">
                  <c:v>1312</c:v>
                </c:pt>
                <c:pt idx="8">
                  <c:v>1312</c:v>
                </c:pt>
                <c:pt idx="9">
                  <c:v>1312</c:v>
                </c:pt>
                <c:pt idx="10">
                  <c:v>1312</c:v>
                </c:pt>
                <c:pt idx="11">
                  <c:v>1312</c:v>
                </c:pt>
                <c:pt idx="12">
                  <c:v>1312</c:v>
                </c:pt>
                <c:pt idx="13">
                  <c:v>1312</c:v>
                </c:pt>
                <c:pt idx="14">
                  <c:v>1312</c:v>
                </c:pt>
                <c:pt idx="15">
                  <c:v>1312</c:v>
                </c:pt>
                <c:pt idx="16">
                  <c:v>1312</c:v>
                </c:pt>
                <c:pt idx="17">
                  <c:v>1312</c:v>
                </c:pt>
                <c:pt idx="18">
                  <c:v>1312</c:v>
                </c:pt>
                <c:pt idx="20">
                  <c:v>2476</c:v>
                </c:pt>
                <c:pt idx="21">
                  <c:v>2476</c:v>
                </c:pt>
                <c:pt idx="22">
                  <c:v>2476</c:v>
                </c:pt>
                <c:pt idx="23">
                  <c:v>2476</c:v>
                </c:pt>
                <c:pt idx="24">
                  <c:v>2476</c:v>
                </c:pt>
                <c:pt idx="25">
                  <c:v>2476</c:v>
                </c:pt>
                <c:pt idx="26">
                  <c:v>2476</c:v>
                </c:pt>
                <c:pt idx="27">
                  <c:v>2476</c:v>
                </c:pt>
                <c:pt idx="28">
                  <c:v>2476</c:v>
                </c:pt>
                <c:pt idx="29">
                  <c:v>2476</c:v>
                </c:pt>
                <c:pt idx="30">
                  <c:v>2476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28B-4385-B60A-DEC34F040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4978688"/>
        <c:axId val="274980224"/>
      </c:lineChart>
      <c:dateAx>
        <c:axId val="27497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980224"/>
        <c:crosses val="autoZero"/>
        <c:auto val="0"/>
        <c:lblOffset val="100"/>
        <c:baseTimeUnit val="days"/>
      </c:dateAx>
      <c:valAx>
        <c:axId val="274980224"/>
        <c:scaling>
          <c:orientation val="minMax"/>
          <c:max val="4000"/>
          <c:min val="60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978688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CDQ PP OPE'!$G$7:$N$7</c:f>
          <c:strCache>
            <c:ptCount val="8"/>
            <c:pt idx="0">
              <c:v>OPE of CDQ Power plant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CDQ PP OPE'!$DY$2:$EJ$2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CDQ PP OPE'!$DY$3:$EJ$3</c:f>
              <c:numCache>
                <c:formatCode>0.0</c:formatCode>
                <c:ptCount val="12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CA-41BC-B96D-AF4F1DC67B36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CDQ PP OPE'!$DY$2:$EJ$2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CDQ PP OPE'!$DY$4:$EJ$4</c:f>
              <c:numCache>
                <c:formatCode>0.0</c:formatCode>
                <c:ptCount val="12"/>
                <c:pt idx="0">
                  <c:v>84.74</c:v>
                </c:pt>
                <c:pt idx="1">
                  <c:v>94.21</c:v>
                </c:pt>
                <c:pt idx="2">
                  <c:v>94.56</c:v>
                </c:pt>
                <c:pt idx="3">
                  <c:v>91.182000000000002</c:v>
                </c:pt>
                <c:pt idx="4">
                  <c:v>94.81</c:v>
                </c:pt>
                <c:pt idx="5">
                  <c:v>78.930000000000007</c:v>
                </c:pt>
                <c:pt idx="6">
                  <c:v>92.78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CA-41BC-B96D-AF4F1DC67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5059840"/>
        <c:axId val="275061376"/>
      </c:barChart>
      <c:dateAx>
        <c:axId val="2750598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5061376"/>
        <c:crosses val="autoZero"/>
        <c:auto val="1"/>
        <c:lblOffset val="100"/>
        <c:baseTimeUnit val="months"/>
      </c:dateAx>
      <c:valAx>
        <c:axId val="275061376"/>
        <c:scaling>
          <c:orientation val="minMax"/>
        </c:scaling>
        <c:delete val="0"/>
        <c:axPos val="l"/>
        <c:numFmt formatCode="0.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505984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CDQ PP OPE'!$B$14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1750">
              <a:solidFill>
                <a:srgbClr val="0070C0"/>
              </a:solidFill>
            </a:ln>
            <a:effectLst/>
          </c:spPr>
          <c:marker>
            <c:symbol val="diamond"/>
            <c:size val="8"/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7A54-4064-977C-B9C5E7296E3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CDQ PP OPE'!$C$13:$AG$13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CDQ PP OPE'!$C$14:$AG$14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54-4064-977C-B9C5E7296E3A}"/>
            </c:ext>
          </c:extLst>
        </c:ser>
        <c:ser>
          <c:idx val="2"/>
          <c:order val="1"/>
          <c:tx>
            <c:strRef>
              <c:f>'CKPI CDQ PP OPE'!$B$15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7A54-4064-977C-B9C5E7296E3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CDQ PP OPE'!$C$13:$AG$13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CDQ PP OPE'!$C$15:$AG$15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54-4064-977C-B9C5E7296E3A}"/>
            </c:ext>
          </c:extLst>
        </c:ser>
        <c:ser>
          <c:idx val="4"/>
          <c:order val="2"/>
          <c:tx>
            <c:strRef>
              <c:f>'CKPI CDQ PP OPE'!$B$16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7A54-4064-977C-B9C5E7296E3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CDQ PP OPE'!$C$13:$AG$13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CDQ PP OPE'!$C$16:$AG$16</c:f>
              <c:numCache>
                <c:formatCode>0</c:formatCode>
                <c:ptCount val="31"/>
                <c:pt idx="0">
                  <c:v>101.38</c:v>
                </c:pt>
                <c:pt idx="1">
                  <c:v>101.38</c:v>
                </c:pt>
                <c:pt idx="2" formatCode="0.00">
                  <c:v>101.38</c:v>
                </c:pt>
                <c:pt idx="3" formatCode="0.00">
                  <c:v>101.38</c:v>
                </c:pt>
                <c:pt idx="4" formatCode="0.00">
                  <c:v>101.38</c:v>
                </c:pt>
                <c:pt idx="5" formatCode="0.00">
                  <c:v>101.38</c:v>
                </c:pt>
                <c:pt idx="6" formatCode="0.00">
                  <c:v>101.38</c:v>
                </c:pt>
                <c:pt idx="7" formatCode="0.00">
                  <c:v>101.38</c:v>
                </c:pt>
                <c:pt idx="8" formatCode="0.00">
                  <c:v>101.38</c:v>
                </c:pt>
                <c:pt idx="9" formatCode="0.00">
                  <c:v>101.38</c:v>
                </c:pt>
                <c:pt idx="10" formatCode="0.00">
                  <c:v>101.38</c:v>
                </c:pt>
                <c:pt idx="11" formatCode="0.00">
                  <c:v>101.38</c:v>
                </c:pt>
                <c:pt idx="12" formatCode="0.00">
                  <c:v>101.38</c:v>
                </c:pt>
                <c:pt idx="13" formatCode="0.00">
                  <c:v>101.38</c:v>
                </c:pt>
                <c:pt idx="14" formatCode="0.00">
                  <c:v>101.38</c:v>
                </c:pt>
                <c:pt idx="15" formatCode="0.00">
                  <c:v>101.38</c:v>
                </c:pt>
                <c:pt idx="16" formatCode="0.00">
                  <c:v>101.38</c:v>
                </c:pt>
                <c:pt idx="17" formatCode="0.00">
                  <c:v>101.38</c:v>
                </c:pt>
                <c:pt idx="18" formatCode="0.00">
                  <c:v>101.38</c:v>
                </c:pt>
                <c:pt idx="19" formatCode="0.00">
                  <c:v>101.38</c:v>
                </c:pt>
                <c:pt idx="20" formatCode="0.00">
                  <c:v>101.38</c:v>
                </c:pt>
                <c:pt idx="21" formatCode="0.00">
                  <c:v>101.38</c:v>
                </c:pt>
                <c:pt idx="22" formatCode="0.00">
                  <c:v>101.38</c:v>
                </c:pt>
                <c:pt idx="23" formatCode="0.00">
                  <c:v>101.38</c:v>
                </c:pt>
                <c:pt idx="24" formatCode="0.00">
                  <c:v>101.38</c:v>
                </c:pt>
                <c:pt idx="25" formatCode="0.00">
                  <c:v>101.38</c:v>
                </c:pt>
                <c:pt idx="26" formatCode="0.00">
                  <c:v>101.38</c:v>
                </c:pt>
                <c:pt idx="27" formatCode="0.00">
                  <c:v>101.38</c:v>
                </c:pt>
                <c:pt idx="28" formatCode="0.00">
                  <c:v>101.38</c:v>
                </c:pt>
                <c:pt idx="29" formatCode="0.00">
                  <c:v>101.38</c:v>
                </c:pt>
                <c:pt idx="30" formatCode="0.00">
                  <c:v>101.38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A54-4064-977C-B9C5E7296E3A}"/>
            </c:ext>
          </c:extLst>
        </c:ser>
        <c:ser>
          <c:idx val="0"/>
          <c:order val="3"/>
          <c:tx>
            <c:strRef>
              <c:f>'CKPI CDQ PP OPE'!$B$17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7A54-4064-977C-B9C5E7296E3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CDQ PP OPE'!$C$13:$AG$13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CDQ PP OPE'!$C$17:$AG$17</c:f>
              <c:numCache>
                <c:formatCode>0.00</c:formatCode>
                <c:ptCount val="31"/>
                <c:pt idx="0">
                  <c:v>94.68</c:v>
                </c:pt>
                <c:pt idx="1">
                  <c:v>94.68</c:v>
                </c:pt>
                <c:pt idx="2">
                  <c:v>94.68</c:v>
                </c:pt>
                <c:pt idx="3">
                  <c:v>94.68</c:v>
                </c:pt>
                <c:pt idx="4">
                  <c:v>94.68</c:v>
                </c:pt>
                <c:pt idx="5">
                  <c:v>94.68</c:v>
                </c:pt>
                <c:pt idx="6">
                  <c:v>94.68</c:v>
                </c:pt>
                <c:pt idx="7">
                  <c:v>94.68</c:v>
                </c:pt>
                <c:pt idx="8">
                  <c:v>94.68</c:v>
                </c:pt>
                <c:pt idx="9">
                  <c:v>94.68</c:v>
                </c:pt>
                <c:pt idx="10">
                  <c:v>94.68</c:v>
                </c:pt>
                <c:pt idx="11">
                  <c:v>94.68</c:v>
                </c:pt>
                <c:pt idx="12">
                  <c:v>94.68</c:v>
                </c:pt>
                <c:pt idx="13">
                  <c:v>94.68</c:v>
                </c:pt>
                <c:pt idx="14">
                  <c:v>94.68</c:v>
                </c:pt>
                <c:pt idx="15">
                  <c:v>94.68</c:v>
                </c:pt>
                <c:pt idx="16">
                  <c:v>94.68</c:v>
                </c:pt>
                <c:pt idx="17">
                  <c:v>94.68</c:v>
                </c:pt>
                <c:pt idx="18">
                  <c:v>94.68</c:v>
                </c:pt>
                <c:pt idx="19">
                  <c:v>94.68</c:v>
                </c:pt>
                <c:pt idx="20">
                  <c:v>94.68</c:v>
                </c:pt>
                <c:pt idx="21">
                  <c:v>94.68</c:v>
                </c:pt>
                <c:pt idx="22">
                  <c:v>94.68</c:v>
                </c:pt>
                <c:pt idx="23">
                  <c:v>94.68</c:v>
                </c:pt>
                <c:pt idx="24">
                  <c:v>94.68</c:v>
                </c:pt>
                <c:pt idx="25">
                  <c:v>94.68</c:v>
                </c:pt>
                <c:pt idx="26">
                  <c:v>94.68</c:v>
                </c:pt>
                <c:pt idx="27">
                  <c:v>94.68</c:v>
                </c:pt>
                <c:pt idx="28">
                  <c:v>94.68</c:v>
                </c:pt>
                <c:pt idx="29">
                  <c:v>94.68</c:v>
                </c:pt>
                <c:pt idx="30">
                  <c:v>94.68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A54-4064-977C-B9C5E7296E3A}"/>
            </c:ext>
          </c:extLst>
        </c:ser>
        <c:ser>
          <c:idx val="3"/>
          <c:order val="4"/>
          <c:tx>
            <c:strRef>
              <c:f>'CKPI CDQ PP OPE'!$B$18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7A54-4064-977C-B9C5E7296E3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CDQ PP OPE'!$C$13:$AG$13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CDQ PP OPE'!$C$18:$AG$18</c:f>
              <c:numCache>
                <c:formatCode>0.00</c:formatCode>
                <c:ptCount val="31"/>
                <c:pt idx="0">
                  <c:v>87.98</c:v>
                </c:pt>
                <c:pt idx="1">
                  <c:v>87.98</c:v>
                </c:pt>
                <c:pt idx="2">
                  <c:v>87.98</c:v>
                </c:pt>
                <c:pt idx="3">
                  <c:v>87.98</c:v>
                </c:pt>
                <c:pt idx="4">
                  <c:v>87.98</c:v>
                </c:pt>
                <c:pt idx="5">
                  <c:v>87.98</c:v>
                </c:pt>
                <c:pt idx="6">
                  <c:v>87.98</c:v>
                </c:pt>
                <c:pt idx="7">
                  <c:v>87.98</c:v>
                </c:pt>
                <c:pt idx="8">
                  <c:v>87.98</c:v>
                </c:pt>
                <c:pt idx="9">
                  <c:v>87.98</c:v>
                </c:pt>
                <c:pt idx="10">
                  <c:v>87.98</c:v>
                </c:pt>
                <c:pt idx="11">
                  <c:v>87.98</c:v>
                </c:pt>
                <c:pt idx="12">
                  <c:v>87.98</c:v>
                </c:pt>
                <c:pt idx="13">
                  <c:v>87.98</c:v>
                </c:pt>
                <c:pt idx="14">
                  <c:v>87.98</c:v>
                </c:pt>
                <c:pt idx="15">
                  <c:v>87.98</c:v>
                </c:pt>
                <c:pt idx="16">
                  <c:v>87.98</c:v>
                </c:pt>
                <c:pt idx="17">
                  <c:v>87.98</c:v>
                </c:pt>
                <c:pt idx="18">
                  <c:v>87.98</c:v>
                </c:pt>
                <c:pt idx="19">
                  <c:v>87.98</c:v>
                </c:pt>
                <c:pt idx="20">
                  <c:v>87.98</c:v>
                </c:pt>
                <c:pt idx="21">
                  <c:v>87.98</c:v>
                </c:pt>
                <c:pt idx="22">
                  <c:v>87.98</c:v>
                </c:pt>
                <c:pt idx="23">
                  <c:v>87.98</c:v>
                </c:pt>
                <c:pt idx="24">
                  <c:v>87.98</c:v>
                </c:pt>
                <c:pt idx="25">
                  <c:v>87.98</c:v>
                </c:pt>
                <c:pt idx="26">
                  <c:v>87.98</c:v>
                </c:pt>
                <c:pt idx="27">
                  <c:v>87.98</c:v>
                </c:pt>
                <c:pt idx="28">
                  <c:v>87.98</c:v>
                </c:pt>
                <c:pt idx="29">
                  <c:v>87.98</c:v>
                </c:pt>
                <c:pt idx="30">
                  <c:v>87.98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A54-4064-977C-B9C5E729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147392"/>
        <c:axId val="275177856"/>
      </c:lineChart>
      <c:dateAx>
        <c:axId val="27514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177856"/>
        <c:crosses val="autoZero"/>
        <c:auto val="0"/>
        <c:lblOffset val="100"/>
        <c:baseTimeUnit val="days"/>
      </c:dateAx>
      <c:valAx>
        <c:axId val="275177856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147392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CDQ Power Gen-MKPI'!$DP$1</c:f>
          <c:strCache>
            <c:ptCount val="1"/>
            <c:pt idx="0">
              <c:v>CDQ Power Gen</c:v>
            </c:pt>
          </c:strCache>
        </c:strRef>
      </c:tx>
      <c:layout>
        <c:manualLayout>
          <c:xMode val="edge"/>
          <c:yMode val="edge"/>
          <c:x val="0.55754018077248968"/>
          <c:y val="0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CDQ Power Gen-MKPI'!$AI$3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CDQ Power Gen-MKPI'!$EI$2:$EY$2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'MKPI CDQ Power Gen-MKPI'!$EI$3:$EY$3</c:f>
              <c:numCache>
                <c:formatCode>0.00</c:formatCode>
                <c:ptCount val="12"/>
                <c:pt idx="0">
                  <c:v>59.8</c:v>
                </c:pt>
                <c:pt idx="1">
                  <c:v>59.8</c:v>
                </c:pt>
                <c:pt idx="2">
                  <c:v>59.8</c:v>
                </c:pt>
                <c:pt idx="3">
                  <c:v>59.8</c:v>
                </c:pt>
                <c:pt idx="4">
                  <c:v>59.8</c:v>
                </c:pt>
                <c:pt idx="5">
                  <c:v>59.8</c:v>
                </c:pt>
                <c:pt idx="6">
                  <c:v>59.8</c:v>
                </c:pt>
                <c:pt idx="7">
                  <c:v>59.8</c:v>
                </c:pt>
                <c:pt idx="8">
                  <c:v>59.8</c:v>
                </c:pt>
                <c:pt idx="9">
                  <c:v>59.8</c:v>
                </c:pt>
                <c:pt idx="10">
                  <c:v>52.8</c:v>
                </c:pt>
                <c:pt idx="11">
                  <c:v>52.74194257184795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D-408D-920C-1B40FE652C1A}"/>
            </c:ext>
          </c:extLst>
        </c:ser>
        <c:ser>
          <c:idx val="1"/>
          <c:order val="1"/>
          <c:tx>
            <c:strRef>
              <c:f>'MKPI CDQ Power Gen-MKPI'!$AI$4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CDQ Power Gen-MKPI'!$EI$2:$EY$2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'MKPI CDQ Power Gen-MKPI'!$EI$4:$EY$4</c:f>
              <c:numCache>
                <c:formatCode>0.00</c:formatCode>
                <c:ptCount val="12"/>
                <c:pt idx="0">
                  <c:v>53.4</c:v>
                </c:pt>
                <c:pt idx="1">
                  <c:v>63.52</c:v>
                </c:pt>
                <c:pt idx="2">
                  <c:v>64.790000000000006</c:v>
                </c:pt>
                <c:pt idx="3">
                  <c:v>65.61</c:v>
                </c:pt>
                <c:pt idx="4">
                  <c:v>65.349999999999994</c:v>
                </c:pt>
                <c:pt idx="5">
                  <c:v>63.8</c:v>
                </c:pt>
                <c:pt idx="6">
                  <c:v>44.9</c:v>
                </c:pt>
                <c:pt idx="7">
                  <c:v>49</c:v>
                </c:pt>
                <c:pt idx="8">
                  <c:v>51.19</c:v>
                </c:pt>
                <c:pt idx="9">
                  <c:v>60</c:v>
                </c:pt>
                <c:pt idx="10">
                  <c:v>51.8</c:v>
                </c:pt>
                <c:pt idx="11">
                  <c:v>52.09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AD-408D-920C-1B40FE652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5885056"/>
        <c:axId val="275891328"/>
      </c:barChart>
      <c:dateAx>
        <c:axId val="275885056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5891328"/>
        <c:crosses val="autoZero"/>
        <c:auto val="1"/>
        <c:lblOffset val="100"/>
        <c:baseTimeUnit val="months"/>
      </c:dateAx>
      <c:valAx>
        <c:axId val="27589132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5885056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CDQ Power Gen-MKPI'!$B$16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19D1-4F97-ACB3-EED1850327BB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CDQ Power Gen-MKPI'!$C$15:$AG$15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'MKPI CDQ Power Gen-MKPI'!$C$16:$AG$16</c:f>
              <c:numCache>
                <c:formatCode>General</c:formatCode>
                <c:ptCount val="31"/>
                <c:pt idx="0">
                  <c:v>52.416666666666664</c:v>
                </c:pt>
                <c:pt idx="1">
                  <c:v>52.083333333333336</c:v>
                </c:pt>
                <c:pt idx="2">
                  <c:v>49.666666666666664</c:v>
                </c:pt>
                <c:pt idx="3">
                  <c:v>50.416666666666664</c:v>
                </c:pt>
                <c:pt idx="4">
                  <c:v>52.416666666666664</c:v>
                </c:pt>
                <c:pt idx="5">
                  <c:v>51.208333333333336</c:v>
                </c:pt>
                <c:pt idx="6">
                  <c:v>45.958333333333336</c:v>
                </c:pt>
                <c:pt idx="7">
                  <c:v>52.5</c:v>
                </c:pt>
                <c:pt idx="8">
                  <c:v>51.541666666666664</c:v>
                </c:pt>
                <c:pt idx="9">
                  <c:v>51.875</c:v>
                </c:pt>
                <c:pt idx="10">
                  <c:v>49.916666666666664</c:v>
                </c:pt>
                <c:pt idx="11">
                  <c:v>50.875</c:v>
                </c:pt>
                <c:pt idx="12">
                  <c:v>51.666666666666664</c:v>
                </c:pt>
                <c:pt idx="13">
                  <c:v>53.208333333333336</c:v>
                </c:pt>
                <c:pt idx="14">
                  <c:v>51.708333333333336</c:v>
                </c:pt>
                <c:pt idx="15">
                  <c:v>46.416666666666664</c:v>
                </c:pt>
                <c:pt idx="16">
                  <c:v>51.25</c:v>
                </c:pt>
                <c:pt idx="17">
                  <c:v>51.375</c:v>
                </c:pt>
                <c:pt idx="18">
                  <c:v>48.75</c:v>
                </c:pt>
                <c:pt idx="19">
                  <c:v>61.875</c:v>
                </c:pt>
                <c:pt idx="20">
                  <c:v>66.208333333333329</c:v>
                </c:pt>
                <c:pt idx="21">
                  <c:v>63.916666666666664</c:v>
                </c:pt>
                <c:pt idx="22" formatCode="0.00">
                  <c:v>63.583333333333336</c:v>
                </c:pt>
                <c:pt idx="23" formatCode="0.00">
                  <c:v>58.416666666666664</c:v>
                </c:pt>
                <c:pt idx="24" formatCode="0.00">
                  <c:v>59.875</c:v>
                </c:pt>
                <c:pt idx="25" formatCode="0.00">
                  <c:v>65.5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D1-4F97-ACB3-EED1850327BB}"/>
            </c:ext>
          </c:extLst>
        </c:ser>
        <c:ser>
          <c:idx val="2"/>
          <c:order val="1"/>
          <c:tx>
            <c:strRef>
              <c:f>'MKPI CDQ Power Gen-MKPI'!$B$18</c:f>
              <c:strCache>
                <c:ptCount val="1"/>
                <c:pt idx="0">
                  <c:v>UCL</c:v>
                </c:pt>
              </c:strCache>
            </c:strRef>
          </c:tx>
          <c:spPr>
            <a:ln w="38100" cap="rnd" cmpd="sng" algn="ctr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19D1-4F97-ACB3-EED1850327BB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CDQ Power Gen-MKPI'!$C$15:$AG$15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'MKPI CDQ Power Gen-MKPI'!$C$18:$AG$18</c:f>
              <c:numCache>
                <c:formatCode>0.00</c:formatCode>
                <c:ptCount val="31"/>
                <c:pt idx="0">
                  <c:v>56.23</c:v>
                </c:pt>
                <c:pt idx="1">
                  <c:v>56.23</c:v>
                </c:pt>
                <c:pt idx="2">
                  <c:v>56.23</c:v>
                </c:pt>
                <c:pt idx="3">
                  <c:v>56.23</c:v>
                </c:pt>
                <c:pt idx="4">
                  <c:v>56.23</c:v>
                </c:pt>
                <c:pt idx="5">
                  <c:v>56.23</c:v>
                </c:pt>
                <c:pt idx="6">
                  <c:v>56.23</c:v>
                </c:pt>
                <c:pt idx="7">
                  <c:v>56.23</c:v>
                </c:pt>
                <c:pt idx="8">
                  <c:v>56.23</c:v>
                </c:pt>
                <c:pt idx="9">
                  <c:v>56.23</c:v>
                </c:pt>
                <c:pt idx="10">
                  <c:v>56.23</c:v>
                </c:pt>
                <c:pt idx="11">
                  <c:v>56.23</c:v>
                </c:pt>
                <c:pt idx="12">
                  <c:v>56.23</c:v>
                </c:pt>
                <c:pt idx="13">
                  <c:v>56.23</c:v>
                </c:pt>
                <c:pt idx="14">
                  <c:v>56.23</c:v>
                </c:pt>
                <c:pt idx="15">
                  <c:v>56.23</c:v>
                </c:pt>
                <c:pt idx="16">
                  <c:v>56.23</c:v>
                </c:pt>
                <c:pt idx="17">
                  <c:v>56.23</c:v>
                </c:pt>
                <c:pt idx="18">
                  <c:v>56.23</c:v>
                </c:pt>
                <c:pt idx="20">
                  <c:v>73.06</c:v>
                </c:pt>
                <c:pt idx="21">
                  <c:v>73.06</c:v>
                </c:pt>
                <c:pt idx="22">
                  <c:v>73.06</c:v>
                </c:pt>
                <c:pt idx="23">
                  <c:v>73.06</c:v>
                </c:pt>
                <c:pt idx="24">
                  <c:v>73.06</c:v>
                </c:pt>
                <c:pt idx="25">
                  <c:v>73.06</c:v>
                </c:pt>
                <c:pt idx="26">
                  <c:v>73.06</c:v>
                </c:pt>
                <c:pt idx="27">
                  <c:v>73.06</c:v>
                </c:pt>
                <c:pt idx="28">
                  <c:v>73.06</c:v>
                </c:pt>
                <c:pt idx="29">
                  <c:v>73.06</c:v>
                </c:pt>
                <c:pt idx="30">
                  <c:v>73.06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D1-4F97-ACB3-EED1850327BB}"/>
            </c:ext>
          </c:extLst>
        </c:ser>
        <c:ser>
          <c:idx val="4"/>
          <c:order val="2"/>
          <c:tx>
            <c:strRef>
              <c:f>'MKPI CDQ Power Gen-MKPI'!$B$19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19D1-4F97-ACB3-EED1850327BB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CDQ Power Gen-MKPI'!$C$15:$AG$15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'MKPI CDQ Power Gen-MKPI'!$C$19:$AG$19</c:f>
              <c:numCache>
                <c:formatCode>0.00</c:formatCode>
                <c:ptCount val="31"/>
                <c:pt idx="0">
                  <c:v>52.09</c:v>
                </c:pt>
                <c:pt idx="1">
                  <c:v>52.09</c:v>
                </c:pt>
                <c:pt idx="2">
                  <c:v>52.09</c:v>
                </c:pt>
                <c:pt idx="3">
                  <c:v>52.09</c:v>
                </c:pt>
                <c:pt idx="4">
                  <c:v>52.09</c:v>
                </c:pt>
                <c:pt idx="5">
                  <c:v>52.09</c:v>
                </c:pt>
                <c:pt idx="6">
                  <c:v>52.09</c:v>
                </c:pt>
                <c:pt idx="7">
                  <c:v>52.09</c:v>
                </c:pt>
                <c:pt idx="8">
                  <c:v>52.09</c:v>
                </c:pt>
                <c:pt idx="9">
                  <c:v>52.09</c:v>
                </c:pt>
                <c:pt idx="10">
                  <c:v>52.09</c:v>
                </c:pt>
                <c:pt idx="11">
                  <c:v>52.09</c:v>
                </c:pt>
                <c:pt idx="12">
                  <c:v>52.09</c:v>
                </c:pt>
                <c:pt idx="13">
                  <c:v>52.09</c:v>
                </c:pt>
                <c:pt idx="14">
                  <c:v>52.09</c:v>
                </c:pt>
                <c:pt idx="15">
                  <c:v>52.09</c:v>
                </c:pt>
                <c:pt idx="16">
                  <c:v>52.09</c:v>
                </c:pt>
                <c:pt idx="17">
                  <c:v>52.09</c:v>
                </c:pt>
                <c:pt idx="18">
                  <c:v>52.09</c:v>
                </c:pt>
                <c:pt idx="20">
                  <c:v>64.930000000000007</c:v>
                </c:pt>
                <c:pt idx="21">
                  <c:v>64.930000000000007</c:v>
                </c:pt>
                <c:pt idx="22">
                  <c:v>64.930000000000007</c:v>
                </c:pt>
                <c:pt idx="23">
                  <c:v>64.930000000000007</c:v>
                </c:pt>
                <c:pt idx="24">
                  <c:v>64.930000000000007</c:v>
                </c:pt>
                <c:pt idx="25">
                  <c:v>64.930000000000007</c:v>
                </c:pt>
                <c:pt idx="26">
                  <c:v>64.930000000000007</c:v>
                </c:pt>
                <c:pt idx="27">
                  <c:v>64.930000000000007</c:v>
                </c:pt>
                <c:pt idx="28">
                  <c:v>64.930000000000007</c:v>
                </c:pt>
                <c:pt idx="29">
                  <c:v>64.930000000000007</c:v>
                </c:pt>
                <c:pt idx="30">
                  <c:v>64.930000000000007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D1-4F97-ACB3-EED1850327BB}"/>
            </c:ext>
          </c:extLst>
        </c:ser>
        <c:ser>
          <c:idx val="0"/>
          <c:order val="3"/>
          <c:tx>
            <c:strRef>
              <c:f>'MKPI CDQ Power Gen-MKPI'!$B$20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19D1-4F97-ACB3-EED1850327BB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CDQ Power Gen-MKPI'!$C$15:$AG$15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'MKPI CDQ Power Gen-MKPI'!$C$20:$AG$20</c:f>
              <c:numCache>
                <c:formatCode>0.00</c:formatCode>
                <c:ptCount val="31"/>
                <c:pt idx="0">
                  <c:v>47.94</c:v>
                </c:pt>
                <c:pt idx="1">
                  <c:v>47.94</c:v>
                </c:pt>
                <c:pt idx="2">
                  <c:v>47.94</c:v>
                </c:pt>
                <c:pt idx="3">
                  <c:v>47.94</c:v>
                </c:pt>
                <c:pt idx="4">
                  <c:v>47.94</c:v>
                </c:pt>
                <c:pt idx="5">
                  <c:v>47.94</c:v>
                </c:pt>
                <c:pt idx="6">
                  <c:v>47.94</c:v>
                </c:pt>
                <c:pt idx="7">
                  <c:v>47.94</c:v>
                </c:pt>
                <c:pt idx="8">
                  <c:v>47.94</c:v>
                </c:pt>
                <c:pt idx="9">
                  <c:v>47.94</c:v>
                </c:pt>
                <c:pt idx="10">
                  <c:v>47.94</c:v>
                </c:pt>
                <c:pt idx="11">
                  <c:v>47.94</c:v>
                </c:pt>
                <c:pt idx="12">
                  <c:v>47.94</c:v>
                </c:pt>
                <c:pt idx="13">
                  <c:v>47.94</c:v>
                </c:pt>
                <c:pt idx="14">
                  <c:v>47.94</c:v>
                </c:pt>
                <c:pt idx="15">
                  <c:v>47.94</c:v>
                </c:pt>
                <c:pt idx="16">
                  <c:v>47.94</c:v>
                </c:pt>
                <c:pt idx="17">
                  <c:v>47.94</c:v>
                </c:pt>
                <c:pt idx="18">
                  <c:v>47.94</c:v>
                </c:pt>
                <c:pt idx="20">
                  <c:v>56.81</c:v>
                </c:pt>
                <c:pt idx="21">
                  <c:v>56.81</c:v>
                </c:pt>
                <c:pt idx="22">
                  <c:v>56.81</c:v>
                </c:pt>
                <c:pt idx="23">
                  <c:v>56.81</c:v>
                </c:pt>
                <c:pt idx="24">
                  <c:v>56.81</c:v>
                </c:pt>
                <c:pt idx="25">
                  <c:v>56.81</c:v>
                </c:pt>
                <c:pt idx="26">
                  <c:v>56.81</c:v>
                </c:pt>
                <c:pt idx="27">
                  <c:v>56.81</c:v>
                </c:pt>
                <c:pt idx="28">
                  <c:v>56.81</c:v>
                </c:pt>
                <c:pt idx="29">
                  <c:v>56.81</c:v>
                </c:pt>
                <c:pt idx="30">
                  <c:v>56.81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9D1-4F97-ACB3-EED1850327BB}"/>
            </c:ext>
          </c:extLst>
        </c:ser>
        <c:ser>
          <c:idx val="3"/>
          <c:order val="4"/>
          <c:tx>
            <c:strRef>
              <c:f>'MKPI CDQ Power Gen-MKPI'!$B$17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-2.450570828636406E-3"/>
                  <c:y val="-7.8627145085803485E-2"/>
                </c:manualLayout>
              </c:layout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19D1-4F97-ACB3-EED1850327B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CDQ Power Gen-MKPI'!$C$17:$AG$17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9D1-4F97-ACB3-EED185032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965440"/>
        <c:axId val="275966976"/>
      </c:lineChart>
      <c:dateAx>
        <c:axId val="275965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966976"/>
        <c:crosses val="autoZero"/>
        <c:auto val="0"/>
        <c:lblOffset val="100"/>
        <c:baseTimeUnit val="days"/>
      </c:dateAx>
      <c:valAx>
        <c:axId val="275966976"/>
        <c:scaling>
          <c:orientation val="minMax"/>
          <c:max val="75"/>
          <c:min val="35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965440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'Daywise Prod Comp BP CO 3'!$G$7:$N$7</c:f>
          <c:strCache>
            <c:ptCount val="8"/>
            <c:pt idx="0">
              <c:v>Daywise Prod. compliance as per BP CO 3</c:v>
            </c:pt>
          </c:strCache>
        </c:strRef>
      </c:tx>
      <c:layout/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'Daywise Prod Comp BP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'Daywise Prod Comp BP CO 3'!$EI$2:$EY$2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'Daywise Prod Comp BP CO 3'!$EI$3:$EY$3</c:f>
              <c:numCache>
                <c:formatCode>0.0</c:formatCode>
                <c:ptCount val="1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7-41A1-B418-8ED92ACF1554}"/>
            </c:ext>
          </c:extLst>
        </c:ser>
        <c:ser>
          <c:idx val="1"/>
          <c:order val="1"/>
          <c:tx>
            <c:strRef>
              <c:f>'Daywise Prod Comp BP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'Daywise Prod Comp BP CO 3'!$EI$2:$EY$2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'Daywise Prod Comp BP CO 3'!$EI$4:$EY$4</c:f>
              <c:numCache>
                <c:formatCode>0.0</c:formatCode>
                <c:ptCount val="12"/>
                <c:pt idx="0">
                  <c:v>121.11182045022882</c:v>
                </c:pt>
                <c:pt idx="1">
                  <c:v>100.73510589525367</c:v>
                </c:pt>
                <c:pt idx="2">
                  <c:v>102.50153440824209</c:v>
                </c:pt>
                <c:pt idx="3">
                  <c:v>100.36738954534388</c:v>
                </c:pt>
                <c:pt idx="4">
                  <c:v>100.9599773052005</c:v>
                </c:pt>
                <c:pt idx="5">
                  <c:v>96.373845682562148</c:v>
                </c:pt>
                <c:pt idx="6">
                  <c:v>88.278148840816286</c:v>
                </c:pt>
                <c:pt idx="7">
                  <c:v>100.06471414174634</c:v>
                </c:pt>
                <c:pt idx="8">
                  <c:v>96.773182155651924</c:v>
                </c:pt>
                <c:pt idx="9">
                  <c:v>100.40912496751484</c:v>
                </c:pt>
                <c:pt idx="10">
                  <c:v>100.64823772612324</c:v>
                </c:pt>
                <c:pt idx="11">
                  <c:v>101.21910624911401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17-41A1-B418-8ED92ACF1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5428864"/>
        <c:axId val="275430400"/>
      </c:barChart>
      <c:dateAx>
        <c:axId val="27542886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5430400"/>
        <c:crosses val="autoZero"/>
        <c:auto val="1"/>
        <c:lblOffset val="100"/>
        <c:baseTimeUnit val="months"/>
      </c:dateAx>
      <c:valAx>
        <c:axId val="275430400"/>
        <c:scaling>
          <c:orientation val="minMax"/>
        </c:scaling>
        <c:delete val="0"/>
        <c:axPos val="l"/>
        <c:numFmt formatCode="0.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542886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'Daywise Prod Comp BP CO 3'!$B$14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layout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8D0F-4DCA-8BCD-4CA0ADB1B0A5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'Daywise Prod Comp BP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'Daywise Prod Comp BP CO 3'!$C$14:$AG$14</c:f>
              <c:numCache>
                <c:formatCode>0</c:formatCode>
                <c:ptCount val="31"/>
                <c:pt idx="0">
                  <c:v>98.453147094832175</c:v>
                </c:pt>
                <c:pt idx="1">
                  <c:v>98.395678347279414</c:v>
                </c:pt>
                <c:pt idx="2">
                  <c:v>102.47660509900992</c:v>
                </c:pt>
                <c:pt idx="3">
                  <c:v>101.21682105412057</c:v>
                </c:pt>
                <c:pt idx="4">
                  <c:v>99.297123591508125</c:v>
                </c:pt>
                <c:pt idx="5">
                  <c:v>100.09274881911534</c:v>
                </c:pt>
                <c:pt idx="6">
                  <c:v>99.966487514548859</c:v>
                </c:pt>
                <c:pt idx="7">
                  <c:v>99.920116954152476</c:v>
                </c:pt>
                <c:pt idx="8">
                  <c:v>99.843613213182365</c:v>
                </c:pt>
                <c:pt idx="9">
                  <c:v>96.480091422295388</c:v>
                </c:pt>
                <c:pt idx="10">
                  <c:v>98.204126009905096</c:v>
                </c:pt>
                <c:pt idx="11">
                  <c:v>99.942053453188493</c:v>
                </c:pt>
                <c:pt idx="12">
                  <c:v>99.9599323723438</c:v>
                </c:pt>
                <c:pt idx="13">
                  <c:v>100.0125984137786</c:v>
                </c:pt>
                <c:pt idx="14">
                  <c:v>99.949855766257883</c:v>
                </c:pt>
                <c:pt idx="15">
                  <c:v>100.58982457335294</c:v>
                </c:pt>
                <c:pt idx="16">
                  <c:v>104.37755880578365</c:v>
                </c:pt>
                <c:pt idx="17">
                  <c:v>101.05133910079869</c:v>
                </c:pt>
                <c:pt idx="18">
                  <c:v>100.24849338502509</c:v>
                </c:pt>
                <c:pt idx="19">
                  <c:v>100.07537903344834</c:v>
                </c:pt>
                <c:pt idx="20">
                  <c:v>100.07893314510825</c:v>
                </c:pt>
                <c:pt idx="21">
                  <c:v>100.13038723824603</c:v>
                </c:pt>
                <c:pt idx="22">
                  <c:v>100.1163692734679</c:v>
                </c:pt>
                <c:pt idx="23">
                  <c:v>100.04634274919064</c:v>
                </c:pt>
                <c:pt idx="24">
                  <c:v>100.11246400265338</c:v>
                </c:pt>
                <c:pt idx="25">
                  <c:v>100.17377101394933</c:v>
                </c:pt>
                <c:pt idx="26">
                  <c:v>100.20018572848318</c:v>
                </c:pt>
                <c:pt idx="27">
                  <c:v>97.313928245716809</c:v>
                </c:pt>
                <c:pt idx="28">
                  <c:v>98.687391542547289</c:v>
                </c:pt>
                <c:pt idx="29">
                  <c:v>99.948699035595993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F-4DCA-8BCD-4CA0ADB1B0A5}"/>
            </c:ext>
          </c:extLst>
        </c:ser>
        <c:ser>
          <c:idx val="2"/>
          <c:order val="1"/>
          <c:tx>
            <c:strRef>
              <c:f>'Daywise Prod Comp BP CO 3'!$B$15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8D0F-4DCA-8BCD-4CA0ADB1B0A5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'Daywise Prod Comp BP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'Daywise Prod Comp BP CO 3'!$C$15:$AG$15</c:f>
              <c:numCache>
                <c:formatCode>0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0F-4DCA-8BCD-4CA0ADB1B0A5}"/>
            </c:ext>
          </c:extLst>
        </c:ser>
        <c:ser>
          <c:idx val="3"/>
          <c:order val="2"/>
          <c:tx>
            <c:strRef>
              <c:f>'Daywise Prod Comp BP CO 3'!$B$18</c:f>
              <c:strCache>
                <c:ptCount val="1"/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8D0F-4DCA-8BCD-4CA0ADB1B0A5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'Daywise Prod Comp BP CO 3'!$C$13:$AG$13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'Daywise Prod Comp BP CO 3'!$C$18:$AG$18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0F-4DCA-8BCD-4CA0ADB1B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594240"/>
        <c:axId val="275612416"/>
      </c:lineChart>
      <c:dateAx>
        <c:axId val="275594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612416"/>
        <c:crosses val="autoZero"/>
        <c:auto val="0"/>
        <c:lblOffset val="100"/>
        <c:baseTimeUnit val="days"/>
      </c:dateAx>
      <c:valAx>
        <c:axId val="275612416"/>
        <c:scaling>
          <c:orientation val="minMax"/>
          <c:min val="85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594240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'Daywise Prod Comp BP CO 4'!$G$7:$N$7</c:f>
          <c:strCache>
            <c:ptCount val="8"/>
            <c:pt idx="0">
              <c:v>Daywise Prod. compliance as per BP CO 4</c:v>
            </c:pt>
          </c:strCache>
        </c:strRef>
      </c:tx>
      <c:layout/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'Daywise Prod Comp BP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'Daywise Prod Comp BP CO 4'!$EI$2:$EY$2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'Daywise Prod Comp BP CO 4'!$EI$3:$EY$3</c:f>
              <c:numCache>
                <c:formatCode>0.0</c:formatCode>
                <c:ptCount val="1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C4-4A3F-AFB9-440E4D06BE8D}"/>
            </c:ext>
          </c:extLst>
        </c:ser>
        <c:ser>
          <c:idx val="1"/>
          <c:order val="1"/>
          <c:tx>
            <c:strRef>
              <c:f>'Daywise Prod Comp BP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'Daywise Prod Comp BP CO 4'!$EI$2:$EY$2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'Daywise Prod Comp BP CO 4'!$EI$4:$EY$4</c:f>
              <c:numCache>
                <c:formatCode>0.0</c:formatCode>
                <c:ptCount val="12"/>
                <c:pt idx="0">
                  <c:v>98.268689618134587</c:v>
                </c:pt>
                <c:pt idx="1">
                  <c:v>96.369667583560215</c:v>
                </c:pt>
                <c:pt idx="2">
                  <c:v>98.499345913008412</c:v>
                </c:pt>
                <c:pt idx="3">
                  <c:v>97.334149082960337</c:v>
                </c:pt>
                <c:pt idx="4">
                  <c:v>97.722626258371676</c:v>
                </c:pt>
                <c:pt idx="5">
                  <c:v>98.342696057812546</c:v>
                </c:pt>
                <c:pt idx="6">
                  <c:v>99.157720272388644</c:v>
                </c:pt>
                <c:pt idx="7">
                  <c:v>107.3454223447911</c:v>
                </c:pt>
                <c:pt idx="8">
                  <c:v>100.4023350725503</c:v>
                </c:pt>
                <c:pt idx="9">
                  <c:v>103.7803110997209</c:v>
                </c:pt>
                <c:pt idx="10">
                  <c:v>99.940532512430863</c:v>
                </c:pt>
                <c:pt idx="11">
                  <c:v>100.12459266844209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C4-4A3F-AFB9-440E4D06B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5316096"/>
        <c:axId val="275321984"/>
      </c:barChart>
      <c:dateAx>
        <c:axId val="27531609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5321984"/>
        <c:crosses val="autoZero"/>
        <c:auto val="1"/>
        <c:lblOffset val="100"/>
        <c:baseTimeUnit val="months"/>
      </c:dateAx>
      <c:valAx>
        <c:axId val="275321984"/>
        <c:scaling>
          <c:orientation val="minMax"/>
        </c:scaling>
        <c:delete val="0"/>
        <c:axPos val="l"/>
        <c:numFmt formatCode="0.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5316096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'Daywise Prod Comp BP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layout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E7C8-41F6-AA6F-0FB3E842BFD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'Daywise Prod Comp BP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'Daywise Prod Comp BP CO 4'!$C$14:$AG$14</c:f>
              <c:numCache>
                <c:formatCode>0</c:formatCode>
                <c:ptCount val="31"/>
                <c:pt idx="0">
                  <c:v>100.09896568228899</c:v>
                </c:pt>
                <c:pt idx="1">
                  <c:v>101.88671684499759</c:v>
                </c:pt>
                <c:pt idx="2">
                  <c:v>97.881622060610567</c:v>
                </c:pt>
                <c:pt idx="3">
                  <c:v>95.934744066519102</c:v>
                </c:pt>
                <c:pt idx="4">
                  <c:v>97.975582355930626</c:v>
                </c:pt>
                <c:pt idx="5">
                  <c:v>97.822947855311099</c:v>
                </c:pt>
                <c:pt idx="6">
                  <c:v>98.205621186801835</c:v>
                </c:pt>
                <c:pt idx="7">
                  <c:v>97.470442249302309</c:v>
                </c:pt>
                <c:pt idx="8">
                  <c:v>97.626165948562232</c:v>
                </c:pt>
                <c:pt idx="9">
                  <c:v>95.857475331739664</c:v>
                </c:pt>
                <c:pt idx="10">
                  <c:v>90.268437932882875</c:v>
                </c:pt>
                <c:pt idx="11">
                  <c:v>93.803759023932059</c:v>
                </c:pt>
                <c:pt idx="12">
                  <c:v>96.53216472803787</c:v>
                </c:pt>
                <c:pt idx="13">
                  <c:v>96.614765049741663</c:v>
                </c:pt>
                <c:pt idx="14">
                  <c:v>96.86531337465928</c:v>
                </c:pt>
                <c:pt idx="15">
                  <c:v>92.254807895783813</c:v>
                </c:pt>
                <c:pt idx="16">
                  <c:v>96.33144848143111</c:v>
                </c:pt>
                <c:pt idx="17">
                  <c:v>96.832085832067065</c:v>
                </c:pt>
                <c:pt idx="18">
                  <c:v>98.113084727026802</c:v>
                </c:pt>
                <c:pt idx="19">
                  <c:v>95.732286486800803</c:v>
                </c:pt>
                <c:pt idx="20">
                  <c:v>96.055525118769197</c:v>
                </c:pt>
                <c:pt idx="21">
                  <c:v>95.628188633867609</c:v>
                </c:pt>
                <c:pt idx="22">
                  <c:v>97.617845617914938</c:v>
                </c:pt>
                <c:pt idx="23">
                  <c:v>96.145886982929085</c:v>
                </c:pt>
                <c:pt idx="24">
                  <c:v>90.912179823697826</c:v>
                </c:pt>
                <c:pt idx="25">
                  <c:v>92.689825050170896</c:v>
                </c:pt>
                <c:pt idx="26">
                  <c:v>91.77804598080337</c:v>
                </c:pt>
                <c:pt idx="27">
                  <c:v>93.141938485265513</c:v>
                </c:pt>
                <c:pt idx="28">
                  <c:v>90.526482542430486</c:v>
                </c:pt>
                <c:pt idx="29">
                  <c:v>84.350341593173482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C8-41F6-AA6F-0FB3E842BFD9}"/>
            </c:ext>
          </c:extLst>
        </c:ser>
        <c:ser>
          <c:idx val="2"/>
          <c:order val="1"/>
          <c:tx>
            <c:strRef>
              <c:f>'Daywise Prod Comp BP CO 4'!$B$15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7C8-41F6-AA6F-0FB3E842BFD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'Daywise Prod Comp BP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'Daywise Prod Comp BP CO 4'!$C$15:$AG$15</c:f>
              <c:numCache>
                <c:formatCode>0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C8-41F6-AA6F-0FB3E842BFD9}"/>
            </c:ext>
          </c:extLst>
        </c:ser>
        <c:ser>
          <c:idx val="3"/>
          <c:order val="2"/>
          <c:tx>
            <c:strRef>
              <c:f>'Daywise Prod Comp BP CO 4'!$B$18</c:f>
              <c:strCache>
                <c:ptCount val="1"/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E7C8-41F6-AA6F-0FB3E842BFD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'Daywise Prod Comp BP CO 4'!$C$13:$AG$13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'Daywise Prod Comp BP CO 4'!$C$18:$AG$18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C8-41F6-AA6F-0FB3E842B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391232"/>
        <c:axId val="275392768"/>
      </c:lineChart>
      <c:dateAx>
        <c:axId val="27539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392768"/>
        <c:crosses val="autoZero"/>
        <c:auto val="0"/>
        <c:lblOffset val="100"/>
        <c:baseTimeUnit val="days"/>
      </c:dateAx>
      <c:valAx>
        <c:axId val="275392768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391232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CO 3 COKE PRODUCTION Tr'!$DP$1</c:f>
          <c:strCache>
            <c:ptCount val="1"/>
            <c:pt idx="0">
              <c:v>Coke Production CO#3 Total/Month</c:v>
            </c:pt>
          </c:strCache>
        </c:strRef>
      </c:tx>
      <c:layout>
        <c:manualLayout>
          <c:xMode val="edge"/>
          <c:yMode val="edge"/>
          <c:x val="0.55754018077248968"/>
          <c:y val="0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CO 3 COKE PRODUCTION Tr'!$AI$3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CO 3 COKE PRODUCTION Tr'!$EI$2:$EY$2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'MKPI CO 3 COKE PRODUCTION Tr'!$EI$3:$EY$3</c:f>
              <c:numCache>
                <c:formatCode>0</c:formatCode>
                <c:ptCount val="12"/>
                <c:pt idx="0">
                  <c:v>108141.55743300568</c:v>
                </c:pt>
                <c:pt idx="1">
                  <c:v>124768.60355319016</c:v>
                </c:pt>
                <c:pt idx="2">
                  <c:v>118860.31933633352</c:v>
                </c:pt>
                <c:pt idx="3">
                  <c:v>124674.08484276762</c:v>
                </c:pt>
                <c:pt idx="4">
                  <c:v>125570.78411721515</c:v>
                </c:pt>
                <c:pt idx="5">
                  <c:v>107724.63523499218</c:v>
                </c:pt>
                <c:pt idx="6">
                  <c:v>108639.19940980444</c:v>
                </c:pt>
                <c:pt idx="7">
                  <c:v>121328.70738033514</c:v>
                </c:pt>
                <c:pt idx="8">
                  <c:v>124439.25040366329</c:v>
                </c:pt>
                <c:pt idx="9">
                  <c:v>124814.80290899851</c:v>
                </c:pt>
                <c:pt idx="10">
                  <c:v>112822.09862370868</c:v>
                </c:pt>
                <c:pt idx="11">
                  <c:v>124816.71034454805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A-43FC-B2AC-8019AA33DA2D}"/>
            </c:ext>
          </c:extLst>
        </c:ser>
        <c:ser>
          <c:idx val="1"/>
          <c:order val="1"/>
          <c:tx>
            <c:strRef>
              <c:f>'MKPI CO 3 COKE PRODUCTION Tr'!$AI$4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CO 3 COKE PRODUCTION Tr'!$EI$2:$EY$2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'MKPI CO 3 COKE PRODUCTION Tr'!$EI$4:$EY$4</c:f>
              <c:numCache>
                <c:formatCode>0</c:formatCode>
                <c:ptCount val="12"/>
                <c:pt idx="0">
                  <c:v>121931</c:v>
                </c:pt>
                <c:pt idx="1">
                  <c:v>125323</c:v>
                </c:pt>
                <c:pt idx="2">
                  <c:v>121344</c:v>
                </c:pt>
                <c:pt idx="3">
                  <c:v>124866</c:v>
                </c:pt>
                <c:pt idx="4">
                  <c:v>125603</c:v>
                </c:pt>
                <c:pt idx="5">
                  <c:v>116014</c:v>
                </c:pt>
                <c:pt idx="6">
                  <c:v>109826</c:v>
                </c:pt>
                <c:pt idx="7">
                  <c:v>120457</c:v>
                </c:pt>
                <c:pt idx="8">
                  <c:v>120400</c:v>
                </c:pt>
                <c:pt idx="9">
                  <c:v>124918</c:v>
                </c:pt>
                <c:pt idx="10">
                  <c:v>113049</c:v>
                </c:pt>
                <c:pt idx="11">
                  <c:v>125925.39080454355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2A-43FC-B2AC-8019AA33D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9389696"/>
        <c:axId val="279391616"/>
      </c:barChart>
      <c:dateAx>
        <c:axId val="279389696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9391616"/>
        <c:crosses val="autoZero"/>
        <c:auto val="1"/>
        <c:lblOffset val="100"/>
        <c:baseTimeUnit val="months"/>
      </c:dateAx>
      <c:valAx>
        <c:axId val="279391616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9389696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CO 3 COKE PRODUCTION Tr'!$B$16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70C0"/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EDD2-4165-BCDE-E54CBB16F867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 3 COKE PRODUCTION Tr'!$C$15:$AG$15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'MKPI CO 3 COKE PRODUCTION Tr'!$C$16:$AG$16</c:f>
              <c:numCache>
                <c:formatCode>General</c:formatCode>
                <c:ptCount val="31"/>
                <c:pt idx="0">
                  <c:v>4075.95533339946</c:v>
                </c:pt>
                <c:pt idx="1">
                  <c:v>4073.5761301438661</c:v>
                </c:pt>
                <c:pt idx="2">
                  <c:v>4073.5761301438661</c:v>
                </c:pt>
                <c:pt idx="3">
                  <c:v>4082.9628422121614</c:v>
                </c:pt>
                <c:pt idx="4">
                  <c:v>4081.398724925818</c:v>
                </c:pt>
                <c:pt idx="5">
                  <c:v>4084.367679656239</c:v>
                </c:pt>
                <c:pt idx="6">
                  <c:v>4041.6005057854636</c:v>
                </c:pt>
                <c:pt idx="7">
                  <c:v>4039.7257647096176</c:v>
                </c:pt>
                <c:pt idx="8">
                  <c:v>4036.6327525823858</c:v>
                </c:pt>
                <c:pt idx="9">
                  <c:v>3900.6470666864921</c:v>
                </c:pt>
                <c:pt idx="10">
                  <c:v>3970.3490161549166</c:v>
                </c:pt>
                <c:pt idx="11">
                  <c:v>4040.6126475821025</c:v>
                </c:pt>
                <c:pt idx="12">
                  <c:v>4041.3354843096658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D2-4165-BCDE-E54CBB16F867}"/>
            </c:ext>
          </c:extLst>
        </c:ser>
        <c:ser>
          <c:idx val="2"/>
          <c:order val="1"/>
          <c:tx>
            <c:strRef>
              <c:f>'MKPI CO 3 COKE PRODUCTION Tr'!$B$18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D2-4165-BCDE-E54CBB16F867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 3 COKE PRODUCTION Tr'!$C$15:$AG$15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'MKPI CO 3 COKE PRODUCTION Tr'!$C$18:$AG$18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D2-4165-BCDE-E54CBB16F867}"/>
            </c:ext>
          </c:extLst>
        </c:ser>
        <c:ser>
          <c:idx val="4"/>
          <c:order val="2"/>
          <c:tx>
            <c:strRef>
              <c:f>'MKPI CO 3 COKE PRODUCTION Tr'!$B$19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EDD2-4165-BCDE-E54CBB16F867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 3 COKE PRODUCTION Tr'!$C$15:$AG$15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'MKPI CO 3 COKE PRODUCTION Tr'!$C$19:$AG$19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DD2-4165-BCDE-E54CBB16F867}"/>
            </c:ext>
          </c:extLst>
        </c:ser>
        <c:ser>
          <c:idx val="0"/>
          <c:order val="3"/>
          <c:tx>
            <c:strRef>
              <c:f>'MKPI CO 3 COKE PRODUCTION Tr'!$B$20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EDD2-4165-BCDE-E54CBB16F867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 3 COKE PRODUCTION Tr'!$C$15:$AG$15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'MKPI CO 3 COKE PRODUCTION Tr'!$C$20:$AG$20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DD2-4165-BCDE-E54CBB16F867}"/>
            </c:ext>
          </c:extLst>
        </c:ser>
        <c:ser>
          <c:idx val="3"/>
          <c:order val="4"/>
          <c:tx>
            <c:strRef>
              <c:f>'MKPI CO 3 COKE PRODUCTION Tr'!$B$17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EDD2-4165-BCDE-E54CBB16F86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CO 3 COKE PRODUCTION Tr'!$C$17:$AG$17</c:f>
              <c:numCache>
                <c:formatCode>0</c:formatCode>
                <c:ptCount val="31"/>
                <c:pt idx="0">
                  <c:v>4024.5128578682111</c:v>
                </c:pt>
                <c:pt idx="1">
                  <c:v>4024.5128578682111</c:v>
                </c:pt>
                <c:pt idx="2">
                  <c:v>4024.5128578682111</c:v>
                </c:pt>
                <c:pt idx="3">
                  <c:v>3863.254730919838</c:v>
                </c:pt>
                <c:pt idx="4">
                  <c:v>3934.9250095635593</c:v>
                </c:pt>
                <c:pt idx="5">
                  <c:v>4024.5128578682111</c:v>
                </c:pt>
                <c:pt idx="6">
                  <c:v>4038.358786011594</c:v>
                </c:pt>
                <c:pt idx="7">
                  <c:v>4038.358786011594</c:v>
                </c:pt>
                <c:pt idx="8">
                  <c:v>4038.358786011594</c:v>
                </c:pt>
                <c:pt idx="9">
                  <c:v>4038.358786011594</c:v>
                </c:pt>
                <c:pt idx="10">
                  <c:v>4038.358786011594</c:v>
                </c:pt>
                <c:pt idx="11">
                  <c:v>4038.358786011594</c:v>
                </c:pt>
                <c:pt idx="12">
                  <c:v>4038.358786011594</c:v>
                </c:pt>
                <c:pt idx="13">
                  <c:v>4038.358786011594</c:v>
                </c:pt>
                <c:pt idx="14">
                  <c:v>4038.358786011594</c:v>
                </c:pt>
                <c:pt idx="15">
                  <c:v>4056.081574035124</c:v>
                </c:pt>
                <c:pt idx="16">
                  <c:v>4056.081574035124</c:v>
                </c:pt>
                <c:pt idx="17">
                  <c:v>3893.5585208164111</c:v>
                </c:pt>
                <c:pt idx="18">
                  <c:v>3965.7909889136167</c:v>
                </c:pt>
                <c:pt idx="19">
                  <c:v>4056.081574035124</c:v>
                </c:pt>
                <c:pt idx="20">
                  <c:v>4056.081574035124</c:v>
                </c:pt>
                <c:pt idx="21">
                  <c:v>4056.081574035124</c:v>
                </c:pt>
                <c:pt idx="22">
                  <c:v>4056.081574035124</c:v>
                </c:pt>
                <c:pt idx="23">
                  <c:v>4056.081574035124</c:v>
                </c:pt>
                <c:pt idx="24">
                  <c:v>4056.081574035124</c:v>
                </c:pt>
                <c:pt idx="25">
                  <c:v>4056.081574035124</c:v>
                </c:pt>
                <c:pt idx="26">
                  <c:v>4049.6570633765932</c:v>
                </c:pt>
                <c:pt idx="27">
                  <c:v>4049.6570633765932</c:v>
                </c:pt>
                <c:pt idx="28">
                  <c:v>4049.6570633765932</c:v>
                </c:pt>
                <c:pt idx="29">
                  <c:v>4049.6570633765932</c:v>
                </c:pt>
                <c:pt idx="30">
                  <c:v>4027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DD2-4165-BCDE-E54CBB16F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9736320"/>
        <c:axId val="279737856"/>
      </c:lineChart>
      <c:dateAx>
        <c:axId val="27973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737856"/>
        <c:crosses val="autoZero"/>
        <c:auto val="0"/>
        <c:lblOffset val="100"/>
        <c:baseTimeUnit val="days"/>
      </c:dateAx>
      <c:valAx>
        <c:axId val="279737856"/>
        <c:scaling>
          <c:orientation val="minMax"/>
          <c:max val="4500"/>
          <c:min val="370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736320"/>
        <c:crosses val="autoZero"/>
        <c:crossBetween val="between"/>
        <c:majorUnit val="100"/>
        <c:minorUnit val="40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CO 4 COKE PRODUCTION Tr'!$DP$1</c:f>
          <c:strCache>
            <c:ptCount val="1"/>
            <c:pt idx="0">
              <c:v>Coke Production CO#4</c:v>
            </c:pt>
          </c:strCache>
        </c:strRef>
      </c:tx>
      <c:layout>
        <c:manualLayout>
          <c:xMode val="edge"/>
          <c:yMode val="edge"/>
          <c:x val="0.55754018077248968"/>
          <c:y val="0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CO 4 COKE PRODUCTION Tr'!$AI$3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CO 4 COKE PRODUCTION Tr'!$EI$2:$EY$2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'MKPI CO 4 COKE PRODUCTION Tr'!$EI$3:$EY$3</c:f>
              <c:numCache>
                <c:formatCode>0</c:formatCode>
                <c:ptCount val="12"/>
                <c:pt idx="0">
                  <c:v>152407.35832658983</c:v>
                </c:pt>
                <c:pt idx="1">
                  <c:v>157054.79982213856</c:v>
                </c:pt>
                <c:pt idx="2">
                  <c:v>153127.89225089023</c:v>
                </c:pt>
                <c:pt idx="3">
                  <c:v>157563.77417742505</c:v>
                </c:pt>
                <c:pt idx="4">
                  <c:v>158212.58800469965</c:v>
                </c:pt>
                <c:pt idx="5">
                  <c:v>154678.5755679991</c:v>
                </c:pt>
                <c:pt idx="6">
                  <c:v>160663.39134684377</c:v>
                </c:pt>
                <c:pt idx="7">
                  <c:v>157680.85850787946</c:v>
                </c:pt>
                <c:pt idx="8">
                  <c:v>160287.27053780854</c:v>
                </c:pt>
                <c:pt idx="9">
                  <c:v>156985.67481443286</c:v>
                </c:pt>
                <c:pt idx="10">
                  <c:v>145256.9991986361</c:v>
                </c:pt>
                <c:pt idx="11">
                  <c:v>160903.06197092764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8E-4489-B6E7-BDB4062BF68C}"/>
            </c:ext>
          </c:extLst>
        </c:ser>
        <c:ser>
          <c:idx val="1"/>
          <c:order val="1"/>
          <c:tx>
            <c:strRef>
              <c:f>'MKPI CO 4 COKE PRODUCTION Tr'!$AI$4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CO 4 COKE PRODUCTION Tr'!$EI$2:$EY$2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'MKPI CO 4 COKE PRODUCTION Tr'!$EI$4:$EY$4</c:f>
              <c:numCache>
                <c:formatCode>0</c:formatCode>
                <c:ptCount val="12"/>
                <c:pt idx="0">
                  <c:v>149766</c:v>
                </c:pt>
                <c:pt idx="1">
                  <c:v>151898</c:v>
                </c:pt>
                <c:pt idx="2">
                  <c:v>150229</c:v>
                </c:pt>
                <c:pt idx="3">
                  <c:v>157061</c:v>
                </c:pt>
                <c:pt idx="4">
                  <c:v>125603.01181168067</c:v>
                </c:pt>
                <c:pt idx="5">
                  <c:v>153545</c:v>
                </c:pt>
                <c:pt idx="6">
                  <c:v>159869</c:v>
                </c:pt>
                <c:pt idx="7">
                  <c:v>156473</c:v>
                </c:pt>
                <c:pt idx="8">
                  <c:v>157102</c:v>
                </c:pt>
                <c:pt idx="9">
                  <c:v>156312</c:v>
                </c:pt>
                <c:pt idx="10">
                  <c:v>141423.84874769067</c:v>
                </c:pt>
                <c:pt idx="11">
                  <c:v>157857.78359532109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8E-4489-B6E7-BDB4062BF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736896"/>
        <c:axId val="278738816"/>
      </c:barChart>
      <c:dateAx>
        <c:axId val="278736896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8738816"/>
        <c:crosses val="autoZero"/>
        <c:auto val="1"/>
        <c:lblOffset val="100"/>
        <c:baseTimeUnit val="months"/>
      </c:dateAx>
      <c:valAx>
        <c:axId val="278738816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8736896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CO 4 COKE PRODUCTION Tr'!$B$16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F837-43B0-98C5-E97D22251D08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 4 COKE PRODUCTION Tr'!$C$15:$AG$15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'MKPI CO 4 COKE PRODUCTION Tr'!$C$16:$AG$16</c:f>
              <c:numCache>
                <c:formatCode>0</c:formatCode>
                <c:ptCount val="31"/>
                <c:pt idx="0">
                  <c:v>5233.8063775626433</c:v>
                </c:pt>
                <c:pt idx="1">
                  <c:v>5196.4357981247076</c:v>
                </c:pt>
                <c:pt idx="2">
                  <c:v>5063.997331224582</c:v>
                </c:pt>
                <c:pt idx="3">
                  <c:v>5016.0745608386169</c:v>
                </c:pt>
                <c:pt idx="4">
                  <c:v>5122.7824811641713</c:v>
                </c:pt>
                <c:pt idx="5">
                  <c:v>5114.80178508671</c:v>
                </c:pt>
                <c:pt idx="6">
                  <c:v>5134.8103646881846</c:v>
                </c:pt>
                <c:pt idx="7">
                  <c:v>5096.3705647810857</c:v>
                </c:pt>
                <c:pt idx="8">
                  <c:v>5104.5127836818401</c:v>
                </c:pt>
                <c:pt idx="9">
                  <c:v>5062.0344631800817</c:v>
                </c:pt>
                <c:pt idx="10">
                  <c:v>4769.8042749539864</c:v>
                </c:pt>
                <c:pt idx="11">
                  <c:v>4954.65319868606</c:v>
                </c:pt>
                <c:pt idx="12">
                  <c:v>5097.3114876842847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37-43B0-98C5-E97D22251D08}"/>
            </c:ext>
          </c:extLst>
        </c:ser>
        <c:ser>
          <c:idx val="2"/>
          <c:order val="1"/>
          <c:tx>
            <c:strRef>
              <c:f>'MKPI CO 4 COKE PRODUCTION Tr'!$B$18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F837-43B0-98C5-E97D22251D08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 4 COKE PRODUCTION Tr'!$C$15:$AG$15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'MKPI CO 4 COKE PRODUCTION Tr'!$C$18:$AG$18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37-43B0-98C5-E97D22251D08}"/>
            </c:ext>
          </c:extLst>
        </c:ser>
        <c:ser>
          <c:idx val="4"/>
          <c:order val="2"/>
          <c:tx>
            <c:strRef>
              <c:f>'MKPI CO 4 COKE PRODUCTION Tr'!$B$19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F837-43B0-98C5-E97D22251D08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 4 COKE PRODUCTION Tr'!$C$15:$AG$15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'MKPI CO 4 COKE PRODUCTION Tr'!$C$19:$AG$19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837-43B0-98C5-E97D22251D08}"/>
            </c:ext>
          </c:extLst>
        </c:ser>
        <c:ser>
          <c:idx val="0"/>
          <c:order val="3"/>
          <c:tx>
            <c:strRef>
              <c:f>'MKPI CO 4 COKE PRODUCTION Tr'!$B$20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F837-43B0-98C5-E97D22251D08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 4 COKE PRODUCTION Tr'!$C$15:$AG$15</c:f>
              <c:numCache>
                <c:formatCode>d\-mmm\-yy</c:formatCode>
                <c:ptCount val="31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  <c:pt idx="30">
                  <c:v>46143</c:v>
                </c:pt>
              </c:numCache>
            </c:numRef>
          </c:cat>
          <c:val>
            <c:numRef>
              <c:f>'MKPI CO 4 COKE PRODUCTION Tr'!$C$20:$AG$20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837-43B0-98C5-E97D22251D08}"/>
            </c:ext>
          </c:extLst>
        </c:ser>
        <c:ser>
          <c:idx val="3"/>
          <c:order val="4"/>
          <c:tx>
            <c:strRef>
              <c:f>'MKPI CO 4 COKE PRODUCTION Tr'!$B$17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F837-43B0-98C5-E97D22251D0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CO 4 COKE PRODUCTION Tr'!$C$17:$AG$17</c:f>
              <c:numCache>
                <c:formatCode>0</c:formatCode>
                <c:ptCount val="31"/>
                <c:pt idx="0">
                  <c:v>5075.7186089183006</c:v>
                </c:pt>
                <c:pt idx="1">
                  <c:v>5075.7186089183006</c:v>
                </c:pt>
                <c:pt idx="2">
                  <c:v>5075.7186089183006</c:v>
                </c:pt>
                <c:pt idx="3">
                  <c:v>5075.7186089183006</c:v>
                </c:pt>
                <c:pt idx="4">
                  <c:v>5075.7186089183006</c:v>
                </c:pt>
                <c:pt idx="5">
                  <c:v>5075.7186089183006</c:v>
                </c:pt>
                <c:pt idx="6">
                  <c:v>5093.1811037883863</c:v>
                </c:pt>
                <c:pt idx="7">
                  <c:v>5093.1811037883863</c:v>
                </c:pt>
                <c:pt idx="8">
                  <c:v>5092.5205775652312</c:v>
                </c:pt>
                <c:pt idx="9">
                  <c:v>5092.9020364782982</c:v>
                </c:pt>
                <c:pt idx="10">
                  <c:v>5093.1811037883863</c:v>
                </c:pt>
                <c:pt idx="11">
                  <c:v>5093.1811037883863</c:v>
                </c:pt>
                <c:pt idx="12">
                  <c:v>5093.1811037883863</c:v>
                </c:pt>
                <c:pt idx="13">
                  <c:v>5093.1811037883863</c:v>
                </c:pt>
                <c:pt idx="14">
                  <c:v>5093.1811037883863</c:v>
                </c:pt>
                <c:pt idx="15">
                  <c:v>5114.8696722059267</c:v>
                </c:pt>
                <c:pt idx="16">
                  <c:v>5115.2528051939862</c:v>
                </c:pt>
                <c:pt idx="17">
                  <c:v>5115.5330972220945</c:v>
                </c:pt>
                <c:pt idx="18">
                  <c:v>5115.5330972220945</c:v>
                </c:pt>
                <c:pt idx="19">
                  <c:v>5115.5330972220945</c:v>
                </c:pt>
                <c:pt idx="20">
                  <c:v>5115.5330972220945</c:v>
                </c:pt>
                <c:pt idx="21">
                  <c:v>5115.5330972220945</c:v>
                </c:pt>
                <c:pt idx="22">
                  <c:v>5097.1845683599031</c:v>
                </c:pt>
                <c:pt idx="23">
                  <c:v>5078.8360394977099</c:v>
                </c:pt>
                <c:pt idx="24">
                  <c:v>5041.4850751184513</c:v>
                </c:pt>
                <c:pt idx="25">
                  <c:v>4996.6054865389078</c:v>
                </c:pt>
                <c:pt idx="26">
                  <c:v>4988.9646178419116</c:v>
                </c:pt>
                <c:pt idx="27">
                  <c:v>4988.9646178419116</c:v>
                </c:pt>
                <c:pt idx="28">
                  <c:v>4988.9646178419116</c:v>
                </c:pt>
                <c:pt idx="29">
                  <c:v>4988.9646178419116</c:v>
                </c:pt>
                <c:pt idx="30">
                  <c:v>5039.7529913855697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837-43B0-98C5-E97D22251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825216"/>
        <c:axId val="278847488"/>
      </c:lineChart>
      <c:dateAx>
        <c:axId val="278825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847488"/>
        <c:crosses val="autoZero"/>
        <c:auto val="0"/>
        <c:lblOffset val="100"/>
        <c:baseTimeUnit val="days"/>
      </c:dateAx>
      <c:valAx>
        <c:axId val="278847488"/>
        <c:scaling>
          <c:orientation val="minMax"/>
          <c:max val="5700"/>
          <c:min val="350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825216"/>
        <c:crosses val="autoZero"/>
        <c:crossBetween val="between"/>
        <c:minorUnit val="40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2.xml"/><Relationship Id="rId2" Type="http://schemas.openxmlformats.org/officeDocument/2006/relationships/chart" Target="../charts/chart61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66.xml"/><Relationship Id="rId1" Type="http://schemas.openxmlformats.org/officeDocument/2006/relationships/chart" Target="../charts/chart65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70.xml"/><Relationship Id="rId1" Type="http://schemas.openxmlformats.org/officeDocument/2006/relationships/chart" Target="../charts/chart69.xml"/></Relationships>
</file>

<file path=xl/drawings/_rels/drawing7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4.xml"/><Relationship Id="rId2" Type="http://schemas.openxmlformats.org/officeDocument/2006/relationships/chart" Target="../charts/chart73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6.xml"/><Relationship Id="rId2" Type="http://schemas.openxmlformats.org/officeDocument/2006/relationships/chart" Target="../charts/chart75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78.xml"/><Relationship Id="rId1" Type="http://schemas.openxmlformats.org/officeDocument/2006/relationships/chart" Target="../charts/chart77.xml"/></Relationships>
</file>

<file path=xl/drawings/_rels/drawing7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8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2.xml"/><Relationship Id="rId2" Type="http://schemas.openxmlformats.org/officeDocument/2006/relationships/chart" Target="../charts/chart81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8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88.xml"/><Relationship Id="rId1" Type="http://schemas.openxmlformats.org/officeDocument/2006/relationships/chart" Target="../charts/chart87.xml"/></Relationships>
</file>

<file path=xl/drawings/_rels/drawing8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90.xml"/><Relationship Id="rId1" Type="http://schemas.openxmlformats.org/officeDocument/2006/relationships/chart" Target="../charts/chart89.xml"/></Relationships>
</file>

<file path=xl/drawings/_rels/drawing9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9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94.xml"/><Relationship Id="rId1" Type="http://schemas.openxmlformats.org/officeDocument/2006/relationships/chart" Target="../charts/chart93.xml"/></Relationships>
</file>

<file path=xl/drawings/_rels/drawing9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96.xml"/><Relationship Id="rId1" Type="http://schemas.openxmlformats.org/officeDocument/2006/relationships/chart" Target="../charts/chart95.xml"/></Relationships>
</file>

<file path=xl/drawings/_rels/drawing9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9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00.xml"/><Relationship Id="rId1" Type="http://schemas.openxmlformats.org/officeDocument/2006/relationships/chart" Target="../charts/chart99.xml"/></Relationships>
</file>

<file path=xl/drawings/_rels/drawing10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10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4.xml"/><Relationship Id="rId2" Type="http://schemas.openxmlformats.org/officeDocument/2006/relationships/chart" Target="../charts/chart103.xml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10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06.xml"/><Relationship Id="rId1" Type="http://schemas.openxmlformats.org/officeDocument/2006/relationships/chart" Target="../charts/chart105.xml"/></Relationships>
</file>

<file path=xl/drawings/_rels/drawing10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08.xml"/><Relationship Id="rId1" Type="http://schemas.openxmlformats.org/officeDocument/2006/relationships/chart" Target="../charts/chart107.xml"/></Relationships>
</file>

<file path=xl/drawings/_rels/drawing10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1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12.xml"/><Relationship Id="rId1" Type="http://schemas.openxmlformats.org/officeDocument/2006/relationships/chart" Target="../charts/chart111.xml"/></Relationships>
</file>

<file path=xl/drawings/_rels/drawing1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1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6.xml"/><Relationship Id="rId2" Type="http://schemas.openxmlformats.org/officeDocument/2006/relationships/chart" Target="../charts/chart115.xml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1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18.xml"/><Relationship Id="rId1" Type="http://schemas.openxmlformats.org/officeDocument/2006/relationships/chart" Target="../charts/chart117.xml"/></Relationships>
</file>

<file path=xl/drawings/_rels/drawing1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20.xml"/><Relationship Id="rId1" Type="http://schemas.openxmlformats.org/officeDocument/2006/relationships/chart" Target="../charts/chart119.xml"/></Relationships>
</file>

<file path=xl/drawings/_rels/drawing1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1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4.xml"/><Relationship Id="rId2" Type="http://schemas.openxmlformats.org/officeDocument/2006/relationships/chart" Target="../charts/chart123.xml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1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26.xml"/><Relationship Id="rId1" Type="http://schemas.openxmlformats.org/officeDocument/2006/relationships/chart" Target="../charts/chart125.xml"/></Relationships>
</file>

<file path=xl/drawings/_rels/drawing1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1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0.xml"/><Relationship Id="rId2" Type="http://schemas.openxmlformats.org/officeDocument/2006/relationships/chart" Target="../charts/chart129.xml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1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419100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419100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37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36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119062</xdr:colOff>
      <xdr:row>11</xdr:row>
      <xdr:rowOff>119063</xdr:rowOff>
    </xdr:from>
    <xdr:to>
      <xdr:col>1</xdr:col>
      <xdr:colOff>714374</xdr:colOff>
      <xdr:row>11</xdr:row>
      <xdr:rowOff>904875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" y="8262938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595311</xdr:colOff>
      <xdr:row>9</xdr:row>
      <xdr:rowOff>71438</xdr:rowOff>
    </xdr:from>
    <xdr:to>
      <xdr:col>1</xdr:col>
      <xdr:colOff>571499</xdr:colOff>
      <xdr:row>9</xdr:row>
      <xdr:rowOff>833438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1" y="6834188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37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36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119062</xdr:colOff>
      <xdr:row>11</xdr:row>
      <xdr:rowOff>119063</xdr:rowOff>
    </xdr:from>
    <xdr:to>
      <xdr:col>1</xdr:col>
      <xdr:colOff>714374</xdr:colOff>
      <xdr:row>11</xdr:row>
      <xdr:rowOff>904875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" y="8262938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37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36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119062</xdr:colOff>
      <xdr:row>11</xdr:row>
      <xdr:rowOff>119063</xdr:rowOff>
    </xdr:from>
    <xdr:to>
      <xdr:col>1</xdr:col>
      <xdr:colOff>714374</xdr:colOff>
      <xdr:row>11</xdr:row>
      <xdr:rowOff>904875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" y="8262938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37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36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119062</xdr:colOff>
      <xdr:row>11</xdr:row>
      <xdr:rowOff>119063</xdr:rowOff>
    </xdr:from>
    <xdr:to>
      <xdr:col>1</xdr:col>
      <xdr:colOff>714374</xdr:colOff>
      <xdr:row>11</xdr:row>
      <xdr:rowOff>904875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" y="8262938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37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36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8143875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37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36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8143875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37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36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8143875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37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36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8143875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37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36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8143875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32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76390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32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76390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428626</xdr:colOff>
      <xdr:row>9</xdr:row>
      <xdr:rowOff>214311</xdr:rowOff>
    </xdr:from>
    <xdr:to>
      <xdr:col>33</xdr:col>
      <xdr:colOff>1</xdr:colOff>
      <xdr:row>11</xdr:row>
      <xdr:rowOff>7936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7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32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76390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7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32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76390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7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37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36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8143875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7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8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32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76390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8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32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2B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76390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9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9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9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9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9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0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0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32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119062</xdr:colOff>
      <xdr:row>11</xdr:row>
      <xdr:rowOff>119063</xdr:rowOff>
    </xdr:from>
    <xdr:to>
      <xdr:col>1</xdr:col>
      <xdr:colOff>714374</xdr:colOff>
      <xdr:row>11</xdr:row>
      <xdr:rowOff>904875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" y="7758113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0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0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3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32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3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119062</xdr:colOff>
      <xdr:row>11</xdr:row>
      <xdr:rowOff>119063</xdr:rowOff>
    </xdr:from>
    <xdr:to>
      <xdr:col>1</xdr:col>
      <xdr:colOff>714374</xdr:colOff>
      <xdr:row>11</xdr:row>
      <xdr:rowOff>904875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" y="7758113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0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7153275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0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7153275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0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1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1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32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119062</xdr:colOff>
      <xdr:row>11</xdr:row>
      <xdr:rowOff>119063</xdr:rowOff>
    </xdr:from>
    <xdr:to>
      <xdr:col>1</xdr:col>
      <xdr:colOff>714374</xdr:colOff>
      <xdr:row>11</xdr:row>
      <xdr:rowOff>904875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3A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" y="7758113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1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3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32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3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119062</xdr:colOff>
      <xdr:row>11</xdr:row>
      <xdr:rowOff>119063</xdr:rowOff>
    </xdr:from>
    <xdr:to>
      <xdr:col>1</xdr:col>
      <xdr:colOff>714374</xdr:colOff>
      <xdr:row>11</xdr:row>
      <xdr:rowOff>904875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3B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" y="7758113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1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3C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1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3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3D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2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3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3E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2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3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32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3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119062</xdr:colOff>
      <xdr:row>11</xdr:row>
      <xdr:rowOff>119063</xdr:rowOff>
    </xdr:from>
    <xdr:to>
      <xdr:col>1</xdr:col>
      <xdr:colOff>714374</xdr:colOff>
      <xdr:row>11</xdr:row>
      <xdr:rowOff>904875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3F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" y="7758113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2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4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4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40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2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4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2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4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4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785812</xdr:colOff>
      <xdr:row>11</xdr:row>
      <xdr:rowOff>142875</xdr:rowOff>
    </xdr:from>
    <xdr:to>
      <xdr:col>33</xdr:col>
      <xdr:colOff>23812</xdr:colOff>
      <xdr:row>12</xdr:row>
      <xdr:rowOff>5127625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4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119062</xdr:colOff>
      <xdr:row>11</xdr:row>
      <xdr:rowOff>119063</xdr:rowOff>
    </xdr:from>
    <xdr:to>
      <xdr:col>1</xdr:col>
      <xdr:colOff>714374</xdr:colOff>
      <xdr:row>11</xdr:row>
      <xdr:rowOff>904875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42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" y="7758113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3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4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66674</xdr:colOff>
      <xdr:row>9</xdr:row>
      <xdr:rowOff>414339</xdr:rowOff>
    </xdr:from>
    <xdr:to>
      <xdr:col>33</xdr:col>
      <xdr:colOff>47625</xdr:colOff>
      <xdr:row>10</xdr:row>
      <xdr:rowOff>2405063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4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785812</xdr:colOff>
      <xdr:row>11</xdr:row>
      <xdr:rowOff>142875</xdr:rowOff>
    </xdr:from>
    <xdr:to>
      <xdr:col>32</xdr:col>
      <xdr:colOff>723900</xdr:colOff>
      <xdr:row>12</xdr:row>
      <xdr:rowOff>5127625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4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119062</xdr:colOff>
      <xdr:row>11</xdr:row>
      <xdr:rowOff>119063</xdr:rowOff>
    </xdr:from>
    <xdr:to>
      <xdr:col>1</xdr:col>
      <xdr:colOff>714374</xdr:colOff>
      <xdr:row>11</xdr:row>
      <xdr:rowOff>904875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43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" y="7758113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3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68.187\f\Users\1027631\Downloads\RUNNING%20Graphs%20New%20format%20for%20Section%20Board%20MKPI%20CKPI%20FOR%20APR'2024%20-25%20(1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68.187\f\Reddy\DWM%202020\DWM%20GRAPH%20MAR%202020\2.Ka%20CVT%20Batt%201%20for%20FEB'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 DATA"/>
      <sheetName val="MKPI CO 3 COKE PRODUCTION"/>
      <sheetName val="MKPI CO 3 COKE Yield"/>
      <sheetName val="MKPI CO 3 coke fines"/>
      <sheetName val="MKPI CO 3 coke CSR"/>
      <sheetName val="MKPI CO 3 coke Moisture"/>
      <sheetName val="MKPI CO 3 coke Ash"/>
      <sheetName val="MKPI CO 3 coke Sulfur"/>
      <sheetName val="MKPI CO 3 CDQ 1&amp;2 Steam Gen"/>
      <sheetName val="MKPI CO 3 Fuel gas Consumption"/>
      <sheetName val="MKPI CO 3 CGT Car Emission"/>
      <sheetName val="MKPI CO 3 DDC Car Emission"/>
      <sheetName val="MKPI CO 3 PLD"/>
      <sheetName val="MKPI CO 3 PLL"/>
      <sheetName val="MKPI CO 3 PLO"/>
      <sheetName val="CKPI CO 3 Pushings"/>
      <sheetName val="CKPI CO 3 Coal Return"/>
      <sheetName val="CKPI CO 3 Coal VM"/>
      <sheetName val="CKPI CO 3 Smoke Pushings"/>
      <sheetName val="CKPI CO 3 CDQ Charings NOS"/>
      <sheetName val="CKPI CO 3 Coal Blend ASH"/>
      <sheetName val="CKPI CO 3 Coal Blend Sulfur"/>
      <sheetName val="CKPI CO 3 Batt#1 Temperature"/>
      <sheetName val="CKPI CO 3 Batt#2 Temperatur"/>
      <sheetName val="CKPI CO 3 Batt#3 Temperatur"/>
      <sheetName val="CKPI CO 3 Batt#4 Temperatur"/>
      <sheetName val="CKPI CO 3 Gas Energy"/>
      <sheetName val="CKPI CO 3 DDC Chamber Temp"/>
      <sheetName val="CKPI CO 3 GDS Connection"/>
      <sheetName val="CKPI CO 3 Offtakes Not sealed"/>
      <sheetName val="CKPI CO 3 Lids Not sealed"/>
      <sheetName val="CKPI CO 3 CDQ Increasing %"/>
      <sheetName val="Check Sheet CKPI CO 3 Door Chg"/>
      <sheetName val="Check Sheet CKPI CO 3 Contamina"/>
      <sheetName val="Check Sheet CKPI CO 3 Deviation"/>
      <sheetName val="Check Sheet CKPI CO 3 SOPRECO"/>
      <sheetName val="Attendance"/>
      <sheetName val="Sheet6"/>
      <sheetName val="Coke production"/>
      <sheetName val="No.of Pushings"/>
      <sheetName val="Coke Yield"/>
      <sheetName val="Coal Return"/>
      <sheetName val="Coal Blend VM"/>
      <sheetName val="Coke fines Generation"/>
      <sheetName val="Coal Contamination"/>
      <sheetName val="Coal Deviation"/>
      <sheetName val="COKE CSR"/>
      <sheetName val="COKE MOISTURE"/>
      <sheetName val="CDQ chargings."/>
      <sheetName val="Coke Ash"/>
      <sheetName val="Coal Blend Ash"/>
      <sheetName val="Coke Sulphur"/>
      <sheetName val="Coal Blend Sulphur"/>
      <sheetName val="CDQ1&amp;2 Steam Generation"/>
      <sheetName val="Increase CDQ 1&amp;2 Charging"/>
      <sheetName val="Coke Moisture X bar R chart"/>
      <sheetName val="Coke MPS BF End X bar R Chart"/>
      <sheetName val="Coke MPS Coke Oven End"/>
      <sheetName val="Specific Gas"/>
      <sheetName val="Total Power"/>
      <sheetName val="Battery-1 Temp COG"/>
      <sheetName val="Battery-2 Temp 18 Mixed Gas"/>
      <sheetName val="Battery-3 Temp 18 Mixed Gas"/>
      <sheetName val="Battery-4 Temp Mixed Gas"/>
      <sheetName val="Battery Temp Sep 18 Mixed Gas"/>
      <sheetName val="Pushing complince"/>
      <sheetName val="Coal VM Sep 18"/>
      <sheetName val="Coal Ash Sep 18"/>
      <sheetName val="BD"/>
      <sheetName val="Sheet15"/>
      <sheetName val="Gas Energy"/>
      <sheetName val="Smoke Pushings"/>
      <sheetName val="Pushing Amperage"/>
      <sheetName val="GCM Temperature"/>
      <sheetName val="Coke Fall"/>
      <sheetName val="HM Power"/>
      <sheetName val="GDS Power"/>
      <sheetName val="Specific Heat"/>
      <sheetName val="PLD "/>
      <sheetName val="No. of Door Change"/>
      <sheetName val="PLL"/>
      <sheetName val="No. of lids not sealed"/>
      <sheetName val="PLO"/>
      <sheetName val="No. of Offtakes not sealed"/>
      <sheetName val="DDC Emissions"/>
      <sheetName val="SOPRECO Healthiness"/>
      <sheetName val="CGT Car Emission"/>
      <sheetName val="GDS Connection"/>
      <sheetName val="Combustion chamber temp"/>
      <sheetName val="Sheet13"/>
      <sheetName val="Audit Score"/>
      <sheetName val="JCC"/>
      <sheetName val="SAM"/>
      <sheetName val="SO"/>
      <sheetName val="Oven Availability A&amp;B"/>
      <sheetName val="Oven Availability C&amp;D"/>
      <sheetName val="Sheet4"/>
      <sheetName val="Abnormality sheet"/>
      <sheetName val="Sheet1"/>
      <sheetName val="rank oven health report"/>
      <sheetName val="OVEN REPAIR REPORT"/>
      <sheetName val="rank oven health report-jan-19"/>
      <sheetName val="Sheet2"/>
      <sheetName val="Sheet3"/>
      <sheetName val="Sheet5"/>
      <sheetName val="Sheet7"/>
      <sheetName val="Inspection List-JAN-2021"/>
      <sheetName val="COMIT REPORT-DEC-2020"/>
      <sheetName val="Owener of the board"/>
      <sheetName val="SAM LIST CO 3 OPERATION"/>
      <sheetName val="IMS SH"/>
      <sheetName val="Org Chart (240)"/>
      <sheetName val="Org Chart (241)"/>
      <sheetName val="Sheet8"/>
      <sheetName val="Sheet9"/>
      <sheetName val="Sheet10"/>
    </sheetNames>
    <sheetDataSet>
      <sheetData sheetId="0">
        <row r="130">
          <cell r="B130">
            <v>96.276280930816355</v>
          </cell>
          <cell r="C130">
            <v>97.226543906218154</v>
          </cell>
          <cell r="D130">
            <v>97.00385797069552</v>
          </cell>
          <cell r="E130">
            <v>96.895592309442264</v>
          </cell>
          <cell r="F130">
            <v>96.547047354922157</v>
          </cell>
          <cell r="G130">
            <v>96.90666666666668</v>
          </cell>
          <cell r="H130">
            <v>96.266724711479284</v>
          </cell>
          <cell r="I130">
            <v>63.973214285714299</v>
          </cell>
          <cell r="J130">
            <v>98.510652546812807</v>
          </cell>
          <cell r="K130">
            <v>97.599281648143076</v>
          </cell>
          <cell r="L130">
            <v>99.120616651239771</v>
          </cell>
          <cell r="M130">
            <v>99.408323583608222</v>
          </cell>
          <cell r="N130">
            <v>98.927361297983254</v>
          </cell>
          <cell r="O130">
            <v>99.135465090296407</v>
          </cell>
          <cell r="P130">
            <v>99.103650836711623</v>
          </cell>
          <cell r="Q130">
            <v>98.751837471561089</v>
          </cell>
          <cell r="R130">
            <v>98.97353634198582</v>
          </cell>
          <cell r="S130">
            <v>99.23869800580583</v>
          </cell>
          <cell r="T130">
            <v>99.279667993593222</v>
          </cell>
          <cell r="U130">
            <v>64.280930558548192</v>
          </cell>
          <cell r="V130">
            <v>99.292000568474222</v>
          </cell>
          <cell r="W130">
            <v>97.386284967404492</v>
          </cell>
          <cell r="X130">
            <v>96.906317347154172</v>
          </cell>
          <cell r="Y130">
            <v>97.822772349154178</v>
          </cell>
          <cell r="Z130">
            <v>98.806666666666658</v>
          </cell>
          <cell r="AA130">
            <v>97.505138838079361</v>
          </cell>
          <cell r="AB130">
            <v>99.549645690220103</v>
          </cell>
          <cell r="AC130">
            <v>98.549600607371787</v>
          </cell>
          <cell r="AD130">
            <v>98.327343289392587</v>
          </cell>
          <cell r="AE130">
            <v>98.138794910023535</v>
          </cell>
          <cell r="AF130">
            <v>97.302292804441038</v>
          </cell>
          <cell r="AG130">
            <v>98.808169361179836</v>
          </cell>
          <cell r="AH130">
            <v>65.526191649753201</v>
          </cell>
          <cell r="AI130">
            <v>97.64609886328725</v>
          </cell>
          <cell r="AJ130">
            <v>98.377080698932801</v>
          </cell>
          <cell r="AK130">
            <v>98.210985021726998</v>
          </cell>
          <cell r="AL130">
            <v>98.517025765365432</v>
          </cell>
          <cell r="AM130">
            <v>97.353093119635318</v>
          </cell>
          <cell r="AN130">
            <v>96.582633236641769</v>
          </cell>
          <cell r="AO130">
            <v>98.592530879295609</v>
          </cell>
          <cell r="AP130">
            <v>98.078850736269473</v>
          </cell>
          <cell r="AQ130">
            <v>98.282969276201641</v>
          </cell>
          <cell r="AR130">
            <v>98.579022348776718</v>
          </cell>
          <cell r="AS130">
            <v>96.569150701043526</v>
          </cell>
          <cell r="AT130">
            <v>97.621114592886599</v>
          </cell>
          <cell r="AU130">
            <v>97.105132413019703</v>
          </cell>
          <cell r="AV130">
            <v>61.838672118570557</v>
          </cell>
          <cell r="AW130">
            <v>98.652329749103956</v>
          </cell>
          <cell r="AX130">
            <v>97.903017866202816</v>
          </cell>
          <cell r="AY130">
            <v>98.358362410736319</v>
          </cell>
          <cell r="AZ130">
            <v>98.977777777777803</v>
          </cell>
          <cell r="BA130">
            <v>98.765450268261759</v>
          </cell>
          <cell r="BB130">
            <v>98.561123419957397</v>
          </cell>
          <cell r="BC130">
            <v>98.39484434448849</v>
          </cell>
          <cell r="BD130">
            <v>99.016082378161798</v>
          </cell>
          <cell r="BE130">
            <v>65.1037402920158</v>
          </cell>
          <cell r="BF130">
            <v>98.451743056327615</v>
          </cell>
          <cell r="BG130">
            <v>99.203270403472928</v>
          </cell>
          <cell r="BH130">
            <v>95.431428571428569</v>
          </cell>
          <cell r="BI130">
            <v>99.311173855121822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eviation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Sheet27"/>
    </sheetNames>
    <sheetDataSet>
      <sheetData sheetId="0" refreshError="1"/>
      <sheetData sheetId="1" refreshError="1"/>
      <sheetData sheetId="2" refreshError="1">
        <row r="5">
          <cell r="T5">
            <v>1321.0087719298247</v>
          </cell>
          <cell r="U5">
            <v>1325.6578947368421</v>
          </cell>
          <cell r="V5">
            <v>1331.8333333333335</v>
          </cell>
          <cell r="W5">
            <v>1330.7280701754385</v>
          </cell>
          <cell r="X5">
            <v>1323.4736842105262</v>
          </cell>
          <cell r="AA5">
            <v>1331.8333333333335</v>
          </cell>
        </row>
      </sheetData>
      <sheetData sheetId="3" refreshError="1">
        <row r="5">
          <cell r="T5">
            <v>1320.8157894736842</v>
          </cell>
          <cell r="U5">
            <v>1324.219298245614</v>
          </cell>
          <cell r="V5">
            <v>1321.5263157894738</v>
          </cell>
          <cell r="W5">
            <v>1318.3333333333333</v>
          </cell>
          <cell r="X5">
            <v>1328.8771929824561</v>
          </cell>
          <cell r="AA5">
            <v>1328.8771929824561</v>
          </cell>
        </row>
      </sheetData>
      <sheetData sheetId="4" refreshError="1">
        <row r="5">
          <cell r="T5">
            <v>1318.4385964912281</v>
          </cell>
          <cell r="U5">
            <v>1324.359649122807</v>
          </cell>
          <cell r="V5">
            <v>1322.0526315789475</v>
          </cell>
          <cell r="W5">
            <v>1322.6228070175439</v>
          </cell>
          <cell r="X5">
            <v>1316.6578947368421</v>
          </cell>
          <cell r="AA5">
            <v>1324.359649122807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58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63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64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779"/>
  <sheetViews>
    <sheetView workbookViewId="0">
      <pane xSplit="4" ySplit="1" topLeftCell="E320" activePane="bottomRight" state="frozen"/>
      <selection pane="topRight" activeCell="E1" sqref="E1"/>
      <selection pane="bottomLeft" activeCell="A2" sqref="A2"/>
      <selection pane="bottomRight" activeCell="AH327" sqref="AH327"/>
    </sheetView>
  </sheetViews>
  <sheetFormatPr defaultRowHeight="15.75" x14ac:dyDescent="0.25"/>
  <cols>
    <col min="1" max="1" width="4.42578125" style="9" bestFit="1" customWidth="1"/>
    <col min="2" max="2" width="34.42578125" style="21" customWidth="1"/>
    <col min="3" max="3" width="16.140625" style="9" bestFit="1" customWidth="1"/>
    <col min="4" max="4" width="6.85546875" style="11" bestFit="1" customWidth="1"/>
    <col min="5" max="16" width="8.140625" style="12" hidden="1" customWidth="1"/>
    <col min="17" max="17" width="10.42578125" style="22" customWidth="1"/>
    <col min="18" max="21" width="9.85546875" style="9" customWidth="1"/>
    <col min="22" max="32" width="9.85546875" style="27" customWidth="1"/>
    <col min="33" max="33" width="10.42578125" style="27" customWidth="1"/>
    <col min="34" max="40" width="8.5703125" style="9" customWidth="1"/>
    <col min="41" max="16384" width="9.140625" style="9"/>
  </cols>
  <sheetData>
    <row r="1" spans="1:40" s="2" customFormat="1" x14ac:dyDescent="0.25">
      <c r="A1"/>
      <c r="B1" s="1" t="s">
        <v>0</v>
      </c>
      <c r="C1" s="2" t="s">
        <v>1</v>
      </c>
      <c r="D1" s="3"/>
      <c r="E1" s="4">
        <v>44652</v>
      </c>
      <c r="F1" s="5">
        <v>44682</v>
      </c>
      <c r="G1" s="4">
        <v>44713</v>
      </c>
      <c r="H1" s="5">
        <v>44743</v>
      </c>
      <c r="I1" s="4">
        <v>44774</v>
      </c>
      <c r="J1" s="5">
        <v>44805</v>
      </c>
      <c r="K1" s="4">
        <v>44835</v>
      </c>
      <c r="L1" s="5">
        <v>44866</v>
      </c>
      <c r="M1" s="4">
        <v>44896</v>
      </c>
      <c r="N1" s="5">
        <v>44927</v>
      </c>
      <c r="O1" s="4">
        <v>44958</v>
      </c>
      <c r="P1" s="5">
        <v>44986</v>
      </c>
      <c r="Q1" s="6">
        <v>45017</v>
      </c>
      <c r="R1" s="7">
        <v>45047</v>
      </c>
      <c r="S1" s="7">
        <v>45078</v>
      </c>
      <c r="T1" s="7">
        <v>45108</v>
      </c>
      <c r="U1" s="7">
        <v>45139</v>
      </c>
      <c r="V1" s="176">
        <v>45170</v>
      </c>
      <c r="W1" s="176">
        <v>45200</v>
      </c>
      <c r="X1" s="176">
        <v>45231</v>
      </c>
      <c r="Y1" s="176">
        <v>45261</v>
      </c>
      <c r="Z1" s="176">
        <v>45292</v>
      </c>
      <c r="AA1" s="176">
        <v>45323</v>
      </c>
      <c r="AB1" s="176">
        <v>45352</v>
      </c>
      <c r="AC1" s="177">
        <v>45383</v>
      </c>
      <c r="AD1" s="177">
        <v>45413</v>
      </c>
      <c r="AE1" s="177">
        <v>45444</v>
      </c>
      <c r="AF1" s="177">
        <v>45474</v>
      </c>
      <c r="AG1" s="177">
        <v>45505</v>
      </c>
      <c r="AH1" s="8">
        <v>45536</v>
      </c>
      <c r="AI1" s="8">
        <v>45566</v>
      </c>
      <c r="AJ1" s="8">
        <v>45597</v>
      </c>
      <c r="AK1" s="8">
        <v>45627</v>
      </c>
      <c r="AL1" s="8">
        <v>45658</v>
      </c>
      <c r="AM1" s="8">
        <v>45689</v>
      </c>
      <c r="AN1" s="8">
        <v>45717</v>
      </c>
    </row>
    <row r="3" spans="1:40" ht="15" customHeight="1" x14ac:dyDescent="0.25">
      <c r="A3" s="9">
        <v>1</v>
      </c>
      <c r="B3" s="10" t="s">
        <v>2</v>
      </c>
      <c r="C3" s="9" t="s">
        <v>3</v>
      </c>
      <c r="D3" s="11" t="s">
        <v>4</v>
      </c>
      <c r="E3" s="12">
        <v>79</v>
      </c>
      <c r="F3" s="12">
        <v>79</v>
      </c>
      <c r="G3" s="12">
        <v>79</v>
      </c>
      <c r="H3" s="12">
        <v>79</v>
      </c>
      <c r="I3" s="12">
        <v>79</v>
      </c>
      <c r="J3" s="12">
        <v>79</v>
      </c>
      <c r="K3" s="12">
        <v>79</v>
      </c>
      <c r="L3" s="12">
        <v>79</v>
      </c>
      <c r="M3" s="12">
        <v>79</v>
      </c>
      <c r="N3" s="12">
        <v>79</v>
      </c>
      <c r="O3" s="12">
        <v>79</v>
      </c>
      <c r="P3" s="12">
        <v>79</v>
      </c>
      <c r="Q3" s="13">
        <v>80</v>
      </c>
      <c r="R3" s="14">
        <v>80</v>
      </c>
      <c r="S3" s="14">
        <v>80</v>
      </c>
      <c r="T3" s="14">
        <v>80</v>
      </c>
      <c r="U3" s="14">
        <v>80</v>
      </c>
      <c r="V3" s="178">
        <v>80</v>
      </c>
      <c r="W3" s="178">
        <v>80</v>
      </c>
      <c r="X3" s="178">
        <v>80</v>
      </c>
      <c r="Y3" s="178">
        <v>80</v>
      </c>
      <c r="Z3" s="178">
        <v>80</v>
      </c>
      <c r="AA3" s="178">
        <v>80</v>
      </c>
      <c r="AB3" s="178">
        <v>80</v>
      </c>
      <c r="AC3" s="27">
        <v>81</v>
      </c>
      <c r="AD3" s="27">
        <v>81</v>
      </c>
      <c r="AE3" s="27">
        <v>81</v>
      </c>
      <c r="AF3" s="27">
        <v>81</v>
      </c>
      <c r="AG3" s="27">
        <v>81</v>
      </c>
      <c r="AH3" s="9">
        <v>81</v>
      </c>
      <c r="AI3" s="9">
        <v>81</v>
      </c>
      <c r="AJ3" s="9">
        <v>81</v>
      </c>
      <c r="AK3" s="9">
        <v>81</v>
      </c>
      <c r="AL3" s="9">
        <v>81</v>
      </c>
      <c r="AM3" s="9">
        <v>81</v>
      </c>
      <c r="AN3" s="9">
        <v>81</v>
      </c>
    </row>
    <row r="4" spans="1:40" ht="15" customHeight="1" x14ac:dyDescent="0.25">
      <c r="B4" s="10"/>
      <c r="D4" s="11" t="s">
        <v>5</v>
      </c>
      <c r="E4" s="12">
        <v>79.13</v>
      </c>
      <c r="F4" s="12">
        <v>79.33</v>
      </c>
      <c r="G4" s="12">
        <v>78.55</v>
      </c>
      <c r="H4" s="12">
        <v>79.58</v>
      </c>
      <c r="I4" s="12">
        <v>79.41</v>
      </c>
      <c r="J4" s="12">
        <v>78.760000000000005</v>
      </c>
      <c r="K4" s="12">
        <v>78.47</v>
      </c>
      <c r="L4" s="12">
        <v>70.239999999999995</v>
      </c>
      <c r="M4" s="12">
        <v>72.599999999999994</v>
      </c>
      <c r="N4" s="12">
        <v>77.69</v>
      </c>
      <c r="O4" s="12">
        <v>77</v>
      </c>
      <c r="P4" s="12">
        <v>78.52</v>
      </c>
      <c r="Q4" s="13">
        <v>83.633388839201558</v>
      </c>
      <c r="R4" s="14">
        <v>84.129694685727742</v>
      </c>
      <c r="S4" s="14">
        <v>83.521548583830935</v>
      </c>
      <c r="T4" s="14">
        <v>84.107092236421849</v>
      </c>
      <c r="U4" s="14">
        <v>84.523715476912031</v>
      </c>
      <c r="V4" s="178">
        <v>84.231689814023099</v>
      </c>
      <c r="W4" s="178">
        <v>83.882126942070371</v>
      </c>
      <c r="X4" s="178">
        <v>78.74729132764412</v>
      </c>
      <c r="Y4" s="178">
        <v>76.210938743938925</v>
      </c>
      <c r="Z4" s="178">
        <v>78.121714757804867</v>
      </c>
      <c r="AA4" s="178">
        <v>78.21559430311919</v>
      </c>
      <c r="AB4" s="178">
        <v>79.142257987273908</v>
      </c>
      <c r="AC4" s="27">
        <v>82.4</v>
      </c>
      <c r="AD4" s="27">
        <v>80.722501298622149</v>
      </c>
      <c r="AE4" s="179">
        <v>79.930000000000007</v>
      </c>
      <c r="AF4" s="27">
        <v>80.989999999999995</v>
      </c>
      <c r="AG4" s="27">
        <v>81.040000000000006</v>
      </c>
      <c r="AH4" s="9">
        <v>84.44</v>
      </c>
    </row>
    <row r="5" spans="1:40" ht="15" customHeight="1" x14ac:dyDescent="0.25">
      <c r="B5" s="10"/>
      <c r="Q5" s="13"/>
      <c r="R5" s="14"/>
      <c r="S5" s="14"/>
      <c r="T5" s="14"/>
      <c r="U5" s="14"/>
      <c r="V5" s="178"/>
      <c r="W5" s="178"/>
      <c r="X5" s="178"/>
      <c r="Y5" s="178"/>
      <c r="Z5" s="178"/>
      <c r="AA5" s="178"/>
      <c r="AB5" s="178"/>
    </row>
    <row r="6" spans="1:40" ht="15" customHeight="1" x14ac:dyDescent="0.25">
      <c r="A6" s="9">
        <v>2</v>
      </c>
      <c r="B6" s="10" t="s">
        <v>6</v>
      </c>
      <c r="C6" s="9" t="s">
        <v>3</v>
      </c>
      <c r="D6" s="11" t="s">
        <v>4</v>
      </c>
      <c r="E6" s="12">
        <v>80</v>
      </c>
      <c r="F6" s="12">
        <v>80</v>
      </c>
      <c r="G6" s="12">
        <v>80</v>
      </c>
      <c r="H6" s="12">
        <v>80</v>
      </c>
      <c r="I6" s="12">
        <v>80</v>
      </c>
      <c r="J6" s="12">
        <v>80</v>
      </c>
      <c r="K6" s="12">
        <v>80</v>
      </c>
      <c r="L6" s="12">
        <v>80</v>
      </c>
      <c r="M6" s="12">
        <v>80</v>
      </c>
      <c r="N6" s="12">
        <v>80</v>
      </c>
      <c r="O6" s="12">
        <v>80</v>
      </c>
      <c r="P6" s="12">
        <v>80</v>
      </c>
      <c r="Q6" s="13">
        <v>79</v>
      </c>
      <c r="R6" s="14">
        <v>79</v>
      </c>
      <c r="S6" s="14">
        <v>79</v>
      </c>
      <c r="T6" s="14">
        <v>79</v>
      </c>
      <c r="U6" s="14">
        <v>79</v>
      </c>
      <c r="V6" s="178">
        <v>79</v>
      </c>
      <c r="W6" s="178">
        <v>79</v>
      </c>
      <c r="X6" s="178">
        <v>79</v>
      </c>
      <c r="Y6" s="178">
        <v>79</v>
      </c>
      <c r="Z6" s="178">
        <v>79</v>
      </c>
      <c r="AA6" s="178">
        <v>79</v>
      </c>
      <c r="AB6" s="178">
        <v>79</v>
      </c>
      <c r="AC6" s="27">
        <v>80</v>
      </c>
      <c r="AD6" s="27">
        <v>80</v>
      </c>
      <c r="AE6" s="27">
        <v>80</v>
      </c>
      <c r="AF6" s="27">
        <v>80</v>
      </c>
      <c r="AG6" s="27">
        <v>80</v>
      </c>
      <c r="AH6" s="9">
        <v>80</v>
      </c>
      <c r="AI6" s="9">
        <v>80</v>
      </c>
      <c r="AJ6" s="9">
        <v>80</v>
      </c>
      <c r="AK6" s="9">
        <v>80</v>
      </c>
      <c r="AL6" s="9">
        <v>80</v>
      </c>
      <c r="AM6" s="9">
        <v>80</v>
      </c>
      <c r="AN6" s="9">
        <v>80</v>
      </c>
    </row>
    <row r="7" spans="1:40" ht="15" customHeight="1" x14ac:dyDescent="0.25">
      <c r="B7" s="10"/>
      <c r="D7" s="11" t="s">
        <v>5</v>
      </c>
      <c r="E7" s="12">
        <v>88.37</v>
      </c>
      <c r="F7" s="12">
        <v>88.99</v>
      </c>
      <c r="G7" s="12">
        <v>89.47</v>
      </c>
      <c r="H7" s="12">
        <v>89.3</v>
      </c>
      <c r="I7" s="12">
        <v>87.98</v>
      </c>
      <c r="J7" s="12">
        <v>88.99</v>
      </c>
      <c r="K7" s="12">
        <v>89.57</v>
      </c>
      <c r="L7" s="12">
        <v>80.56</v>
      </c>
      <c r="M7" s="12">
        <v>83.94</v>
      </c>
      <c r="N7" s="12">
        <v>87.98</v>
      </c>
      <c r="O7" s="12">
        <v>87.99</v>
      </c>
      <c r="P7" s="12">
        <v>88.71</v>
      </c>
      <c r="Q7" s="13">
        <v>81.595230180297108</v>
      </c>
      <c r="R7" s="14">
        <v>81.181866847483747</v>
      </c>
      <c r="S7" s="14">
        <v>79.030612683503293</v>
      </c>
      <c r="T7" s="14">
        <v>81.200132407446659</v>
      </c>
      <c r="U7" s="14">
        <v>82.324594040519997</v>
      </c>
      <c r="V7" s="178">
        <v>79.221691682443151</v>
      </c>
      <c r="W7" s="178">
        <v>69.142169622968993</v>
      </c>
      <c r="X7" s="178">
        <v>78.95800818105856</v>
      </c>
      <c r="Y7" s="178">
        <v>76.724628728011695</v>
      </c>
      <c r="Z7" s="178">
        <v>77.60478012804532</v>
      </c>
      <c r="AA7" s="178">
        <v>77.530412099847055</v>
      </c>
      <c r="AB7" s="178">
        <v>78.494524158789631</v>
      </c>
      <c r="AC7" s="27">
        <v>80</v>
      </c>
      <c r="AD7" s="27">
        <v>78.680000000000007</v>
      </c>
      <c r="AE7" s="179">
        <v>76.81</v>
      </c>
      <c r="AF7" s="27">
        <v>76.62</v>
      </c>
      <c r="AG7" s="27">
        <v>77.790000000000006</v>
      </c>
      <c r="AH7" s="9">
        <v>80.88</v>
      </c>
    </row>
    <row r="8" spans="1:40" ht="15" customHeight="1" x14ac:dyDescent="0.25">
      <c r="B8" s="10"/>
      <c r="Q8" s="13"/>
      <c r="R8" s="14"/>
      <c r="S8" s="14"/>
      <c r="T8" s="14"/>
      <c r="U8" s="14"/>
      <c r="V8" s="178"/>
      <c r="W8" s="178"/>
      <c r="X8" s="178"/>
      <c r="Y8" s="178"/>
      <c r="Z8" s="178"/>
      <c r="AA8" s="178"/>
      <c r="AB8" s="178"/>
    </row>
    <row r="9" spans="1:40" ht="15" customHeight="1" x14ac:dyDescent="0.25">
      <c r="A9" s="9">
        <v>3</v>
      </c>
      <c r="B9" s="10" t="s">
        <v>7</v>
      </c>
      <c r="C9" s="9" t="s">
        <v>8</v>
      </c>
      <c r="D9" s="11" t="s">
        <v>4</v>
      </c>
      <c r="E9" s="15">
        <v>68.688479977983619</v>
      </c>
      <c r="F9" s="15">
        <v>68.573237811442809</v>
      </c>
      <c r="G9" s="15">
        <v>55.07592171542715</v>
      </c>
      <c r="H9" s="15">
        <v>68.728118833188603</v>
      </c>
      <c r="I9" s="15">
        <v>34.754807128930722</v>
      </c>
      <c r="J9" s="15">
        <v>68.670912705492952</v>
      </c>
      <c r="K9" s="15">
        <v>51.270861692285337</v>
      </c>
      <c r="L9" s="15">
        <v>51.83023740179371</v>
      </c>
      <c r="M9" s="15">
        <v>51.793663536762743</v>
      </c>
      <c r="N9" s="15">
        <v>51.853955965577249</v>
      </c>
      <c r="O9" s="15">
        <v>67.306300784009011</v>
      </c>
      <c r="P9" s="15">
        <v>68.005370083759487</v>
      </c>
      <c r="Q9" s="13">
        <v>69.046455574799396</v>
      </c>
      <c r="R9" s="14">
        <v>69.023661043601521</v>
      </c>
      <c r="S9" s="14">
        <v>64.2220920613738</v>
      </c>
      <c r="T9" s="14">
        <v>54.582924249085828</v>
      </c>
      <c r="U9" s="14">
        <v>69.034588311218414</v>
      </c>
      <c r="V9" s="178">
        <v>52.76444914983599</v>
      </c>
      <c r="W9" s="178">
        <v>52.715272280814936</v>
      </c>
      <c r="X9" s="178">
        <v>52.764449149835997</v>
      </c>
      <c r="Y9" s="178">
        <v>54.403791076419523</v>
      </c>
      <c r="Z9" s="178">
        <v>69.079555196663364</v>
      </c>
      <c r="AA9" s="178">
        <v>64.030631386152081</v>
      </c>
      <c r="AB9" s="178">
        <v>63.883584216229266</v>
      </c>
      <c r="AC9" s="180">
        <v>59.8</v>
      </c>
      <c r="AD9" s="180">
        <v>59.8</v>
      </c>
      <c r="AE9" s="180">
        <v>59.8</v>
      </c>
      <c r="AF9" s="180">
        <v>59.8</v>
      </c>
      <c r="AG9" s="180">
        <v>59.8</v>
      </c>
      <c r="AH9" s="16">
        <v>59.8</v>
      </c>
      <c r="AI9" s="16">
        <v>59.8</v>
      </c>
      <c r="AJ9" s="16">
        <v>59.8</v>
      </c>
      <c r="AK9" s="16">
        <v>59.8</v>
      </c>
      <c r="AL9" s="16">
        <v>59.8</v>
      </c>
      <c r="AM9" s="16">
        <v>59.8</v>
      </c>
      <c r="AN9" s="16">
        <v>59.8</v>
      </c>
    </row>
    <row r="10" spans="1:40" ht="15" customHeight="1" x14ac:dyDescent="0.25">
      <c r="B10" s="10"/>
      <c r="D10" s="11" t="s">
        <v>5</v>
      </c>
      <c r="E10" s="15">
        <v>67.180000000000007</v>
      </c>
      <c r="F10" s="15">
        <v>67.81</v>
      </c>
      <c r="G10" s="15">
        <v>55.590277777777779</v>
      </c>
      <c r="H10" s="15">
        <v>68.178763440860223</v>
      </c>
      <c r="I10" s="15">
        <v>69.490591397849457</v>
      </c>
      <c r="J10" s="15">
        <v>69.325000000000003</v>
      </c>
      <c r="K10" s="15">
        <v>70.698924731182771</v>
      </c>
      <c r="L10" s="15">
        <v>50.645833333333336</v>
      </c>
      <c r="M10" s="15">
        <v>67.701612903225794</v>
      </c>
      <c r="N10" s="15">
        <v>68.528225806451616</v>
      </c>
      <c r="O10" s="15">
        <v>69.30654761904762</v>
      </c>
      <c r="P10" s="15">
        <v>68.895161290322591</v>
      </c>
      <c r="Q10" s="13">
        <v>67.152777777777771</v>
      </c>
      <c r="R10" s="14">
        <v>66.366935483870961</v>
      </c>
      <c r="S10" s="14">
        <v>57.95277777777779</v>
      </c>
      <c r="T10" s="14">
        <v>64.822580645161295</v>
      </c>
      <c r="U10" s="14">
        <v>69.75</v>
      </c>
      <c r="V10" s="178">
        <v>66.633333333333312</v>
      </c>
      <c r="W10" s="178">
        <v>63.743279569892465</v>
      </c>
      <c r="X10" s="178">
        <v>67.220833333333346</v>
      </c>
      <c r="Y10" s="178">
        <v>63.248655913978503</v>
      </c>
      <c r="Z10" s="178">
        <v>57.338709677419352</v>
      </c>
      <c r="AA10" s="178">
        <v>66.90517241379311</v>
      </c>
      <c r="AB10" s="178">
        <v>67.270161290322577</v>
      </c>
      <c r="AC10" s="181">
        <v>66.794444444444437</v>
      </c>
      <c r="AD10" s="27">
        <v>67.245967741935473</v>
      </c>
      <c r="AE10" s="179">
        <v>55.152777777777764</v>
      </c>
      <c r="AF10" s="27">
        <v>66.18951612903227</v>
      </c>
      <c r="AG10" s="27">
        <v>66.739999999999995</v>
      </c>
      <c r="AH10" s="9">
        <v>68.14</v>
      </c>
    </row>
    <row r="11" spans="1:40" ht="15" customHeight="1" x14ac:dyDescent="0.25">
      <c r="B11" s="10"/>
      <c r="Q11" s="13"/>
      <c r="R11" s="14"/>
      <c r="S11" s="14"/>
      <c r="T11" s="14"/>
      <c r="U11" s="14"/>
      <c r="V11" s="178"/>
      <c r="W11" s="178"/>
      <c r="X11" s="178"/>
      <c r="Y11" s="178"/>
      <c r="Z11" s="178"/>
      <c r="AA11" s="178"/>
      <c r="AB11" s="178"/>
      <c r="AC11" s="181"/>
    </row>
    <row r="12" spans="1:40" ht="15" customHeight="1" x14ac:dyDescent="0.25">
      <c r="A12" s="9">
        <v>4</v>
      </c>
      <c r="B12" s="10" t="s">
        <v>9</v>
      </c>
      <c r="C12" s="9" t="s">
        <v>10</v>
      </c>
      <c r="D12" s="11" t="s">
        <v>4</v>
      </c>
      <c r="Q12" s="28">
        <v>2500</v>
      </c>
      <c r="R12" s="18">
        <v>2500</v>
      </c>
      <c r="S12" s="18">
        <v>2500</v>
      </c>
      <c r="T12" s="18">
        <v>2500</v>
      </c>
      <c r="U12" s="18">
        <v>2500</v>
      </c>
      <c r="V12" s="29">
        <v>2500</v>
      </c>
      <c r="W12" s="29">
        <v>2500</v>
      </c>
      <c r="X12" s="29">
        <v>2500</v>
      </c>
      <c r="Y12" s="29">
        <v>2500</v>
      </c>
      <c r="Z12" s="29">
        <v>2500</v>
      </c>
      <c r="AA12" s="29">
        <v>2500</v>
      </c>
      <c r="AB12" s="29">
        <v>2500</v>
      </c>
      <c r="AC12" s="181">
        <v>2399</v>
      </c>
      <c r="AD12" s="181">
        <v>2399</v>
      </c>
      <c r="AE12" s="181">
        <v>2399</v>
      </c>
      <c r="AF12" s="181">
        <v>2399</v>
      </c>
      <c r="AG12" s="181">
        <v>2399</v>
      </c>
      <c r="AH12" s="17">
        <v>2399</v>
      </c>
      <c r="AI12" s="17">
        <v>2399</v>
      </c>
      <c r="AJ12" s="17">
        <v>2399</v>
      </c>
      <c r="AK12" s="17">
        <v>2399</v>
      </c>
      <c r="AL12" s="17">
        <v>2399</v>
      </c>
      <c r="AM12" s="17">
        <v>2399</v>
      </c>
      <c r="AN12" s="17">
        <v>2399</v>
      </c>
    </row>
    <row r="13" spans="1:40" ht="15" customHeight="1" x14ac:dyDescent="0.25">
      <c r="B13" s="10"/>
      <c r="D13" s="11" t="s">
        <v>5</v>
      </c>
      <c r="E13" s="19">
        <v>2746.2205999999996</v>
      </c>
      <c r="F13" s="19">
        <v>4084.9853600000001</v>
      </c>
      <c r="G13" s="19">
        <v>3108.7021400000003</v>
      </c>
      <c r="H13" s="19">
        <v>3817.8299499999998</v>
      </c>
      <c r="I13" s="19">
        <v>3024.13186</v>
      </c>
      <c r="J13" s="19">
        <v>2816.7925399999999</v>
      </c>
      <c r="K13" s="19">
        <v>2849.81673</v>
      </c>
      <c r="L13" s="19">
        <v>3050.143</v>
      </c>
      <c r="M13" s="19">
        <v>2977.1880499999997</v>
      </c>
      <c r="N13" s="19">
        <v>2995.7479899999998</v>
      </c>
      <c r="O13" s="19">
        <v>2903.2280299999998</v>
      </c>
      <c r="P13" s="19">
        <v>2908.2812400000003</v>
      </c>
      <c r="Q13" s="28">
        <v>2840.8964299999998</v>
      </c>
      <c r="R13" s="18">
        <v>2689.7583399999999</v>
      </c>
      <c r="S13" s="18">
        <v>2647.7551199999998</v>
      </c>
      <c r="T13" s="18">
        <v>2411.8525699999996</v>
      </c>
      <c r="U13" s="18">
        <v>2362.6480300000003</v>
      </c>
      <c r="V13" s="29">
        <v>2340.51278</v>
      </c>
      <c r="W13" s="29">
        <v>2229.2358199999999</v>
      </c>
      <c r="X13" s="29">
        <v>2254.5970199999997</v>
      </c>
      <c r="Y13" s="29">
        <v>2443.7381500000001</v>
      </c>
      <c r="Z13" s="29">
        <v>2574.5812900000001</v>
      </c>
      <c r="AA13" s="29">
        <v>2515.5613999999996</v>
      </c>
      <c r="AB13" s="29">
        <v>2468.5250199999996</v>
      </c>
      <c r="AC13" s="181">
        <v>2409.7981599999998</v>
      </c>
      <c r="AD13" s="182">
        <v>2335.1358</v>
      </c>
      <c r="AE13" s="179">
        <v>2336.9791999999998</v>
      </c>
      <c r="AF13" s="27">
        <v>2264</v>
      </c>
      <c r="AG13" s="27">
        <v>2271</v>
      </c>
      <c r="AH13" s="9">
        <v>2329</v>
      </c>
    </row>
    <row r="14" spans="1:40" ht="15" customHeight="1" x14ac:dyDescent="0.25">
      <c r="B14" s="10"/>
      <c r="Q14" s="13"/>
      <c r="R14" s="14"/>
      <c r="S14" s="14"/>
      <c r="T14" s="14"/>
      <c r="U14" s="14"/>
      <c r="V14" s="29"/>
      <c r="W14" s="29"/>
      <c r="X14" s="29"/>
      <c r="Y14" s="29"/>
      <c r="Z14" s="29"/>
      <c r="AA14" s="29"/>
      <c r="AB14" s="29"/>
      <c r="AC14" s="181"/>
    </row>
    <row r="15" spans="1:40" ht="14.25" customHeight="1" x14ac:dyDescent="0.25">
      <c r="A15" s="9">
        <v>5</v>
      </c>
      <c r="B15" s="10" t="s">
        <v>11</v>
      </c>
      <c r="C15" s="9" t="s">
        <v>10</v>
      </c>
      <c r="D15" s="11" t="s">
        <v>4</v>
      </c>
      <c r="Q15" s="13">
        <v>2300</v>
      </c>
      <c r="R15" s="14">
        <v>2300</v>
      </c>
      <c r="S15" s="14">
        <v>2300</v>
      </c>
      <c r="T15" s="14">
        <v>2300</v>
      </c>
      <c r="U15" s="14">
        <v>2300</v>
      </c>
      <c r="V15" s="29">
        <v>2300</v>
      </c>
      <c r="W15" s="29">
        <v>2300</v>
      </c>
      <c r="X15" s="29">
        <v>2300</v>
      </c>
      <c r="Y15" s="29">
        <v>2300</v>
      </c>
      <c r="Z15" s="29">
        <v>2300</v>
      </c>
      <c r="AA15" s="29">
        <v>2300</v>
      </c>
      <c r="AB15" s="29">
        <v>2300</v>
      </c>
      <c r="AC15" s="181">
        <v>2281</v>
      </c>
      <c r="AD15" s="181">
        <v>2281</v>
      </c>
      <c r="AE15" s="181">
        <v>2281</v>
      </c>
      <c r="AF15" s="181">
        <v>2281</v>
      </c>
      <c r="AG15" s="181">
        <v>2281</v>
      </c>
      <c r="AH15" s="17">
        <v>2281</v>
      </c>
      <c r="AI15" s="17">
        <v>2281</v>
      </c>
      <c r="AJ15" s="17">
        <v>2281</v>
      </c>
      <c r="AK15" s="17">
        <v>2281</v>
      </c>
      <c r="AL15" s="17">
        <v>2281</v>
      </c>
      <c r="AM15" s="17">
        <v>2281</v>
      </c>
      <c r="AN15" s="17">
        <v>2281</v>
      </c>
    </row>
    <row r="16" spans="1:40" ht="14.25" customHeight="1" x14ac:dyDescent="0.25">
      <c r="B16" s="10"/>
      <c r="D16" s="11" t="s">
        <v>5</v>
      </c>
      <c r="E16" s="19">
        <v>2593.7133999999996</v>
      </c>
      <c r="F16" s="19">
        <v>3936.3451999999997</v>
      </c>
      <c r="G16" s="19">
        <v>2881.1095999999998</v>
      </c>
      <c r="H16" s="19">
        <v>3603.2375499999998</v>
      </c>
      <c r="I16" s="19">
        <v>2819.2417</v>
      </c>
      <c r="J16" s="19">
        <v>2653.9004499999996</v>
      </c>
      <c r="K16" s="19">
        <v>2757.8429999999998</v>
      </c>
      <c r="L16" s="19">
        <v>2991.8839500000004</v>
      </c>
      <c r="M16" s="19">
        <v>2775.0291000000002</v>
      </c>
      <c r="N16" s="19">
        <v>2652.5632999999998</v>
      </c>
      <c r="O16" s="19">
        <v>2687.0770999999995</v>
      </c>
      <c r="P16" s="19">
        <v>2662.634</v>
      </c>
      <c r="Q16" s="28">
        <v>2651.5486000000001</v>
      </c>
      <c r="R16" s="18">
        <v>2401.1093000000001</v>
      </c>
      <c r="S16" s="18">
        <v>2310.2136499999997</v>
      </c>
      <c r="T16" s="18">
        <v>2138.0205999999998</v>
      </c>
      <c r="U16" s="18">
        <v>2129.2476999999999</v>
      </c>
      <c r="V16" s="29">
        <v>2106.5591999999997</v>
      </c>
      <c r="W16" s="29">
        <v>2154.5096999999996</v>
      </c>
      <c r="X16" s="29">
        <v>1999.6847</v>
      </c>
      <c r="Y16" s="29">
        <v>2103.1767500000001</v>
      </c>
      <c r="Z16" s="29">
        <v>2261.2100099999998</v>
      </c>
      <c r="AA16" s="29">
        <v>2353.5628400000001</v>
      </c>
      <c r="AB16" s="29">
        <v>2298.34629</v>
      </c>
      <c r="AC16" s="183">
        <v>2290.0680299999999</v>
      </c>
      <c r="AD16" s="29">
        <v>2224.1421999999998</v>
      </c>
      <c r="AE16" s="184">
        <v>2241.65805</v>
      </c>
      <c r="AF16" s="27">
        <v>2161</v>
      </c>
      <c r="AG16" s="27">
        <v>2149</v>
      </c>
      <c r="AH16" s="9">
        <v>2149</v>
      </c>
    </row>
    <row r="18" spans="1:40" ht="14.25" customHeight="1" x14ac:dyDescent="0.25">
      <c r="A18" s="9">
        <v>6</v>
      </c>
      <c r="B18" s="10" t="s">
        <v>12</v>
      </c>
      <c r="C18" s="9" t="s">
        <v>13</v>
      </c>
      <c r="D18" s="11" t="s">
        <v>4</v>
      </c>
      <c r="Q18" s="13">
        <v>0.82499999999999996</v>
      </c>
      <c r="R18" s="14">
        <v>0.82499999999999996</v>
      </c>
      <c r="S18" s="14">
        <v>0.82499999999999996</v>
      </c>
      <c r="T18" s="14">
        <v>0.82499999999999996</v>
      </c>
      <c r="U18" s="14">
        <v>0.82499999999999996</v>
      </c>
      <c r="V18" s="178">
        <v>0.82499999999999996</v>
      </c>
      <c r="W18" s="178">
        <v>0.82499999999999996</v>
      </c>
      <c r="X18" s="178">
        <v>0.82499999999999996</v>
      </c>
      <c r="Y18" s="178">
        <v>0.82499999999999996</v>
      </c>
      <c r="Z18" s="178">
        <v>0.82499999999999996</v>
      </c>
      <c r="AA18" s="178">
        <v>0.82499999999999996</v>
      </c>
      <c r="AB18" s="178">
        <v>0.82499999999999996</v>
      </c>
      <c r="AC18" s="181"/>
    </row>
    <row r="19" spans="1:40" ht="14.25" customHeight="1" x14ac:dyDescent="0.25">
      <c r="B19" s="10"/>
      <c r="D19" s="11" t="s">
        <v>5</v>
      </c>
      <c r="Q19" s="13">
        <v>0.83615395236091272</v>
      </c>
      <c r="R19" s="14">
        <v>0.8179423569832438</v>
      </c>
      <c r="S19" s="14">
        <v>0.81641357060470354</v>
      </c>
      <c r="T19" s="14">
        <v>0.81556205454262387</v>
      </c>
      <c r="U19" s="14">
        <v>0.81887805136606207</v>
      </c>
      <c r="V19" s="178">
        <v>0.82598815514747936</v>
      </c>
      <c r="W19" s="178">
        <v>0.87661370477112954</v>
      </c>
      <c r="X19" s="178">
        <v>0.82246843913803436</v>
      </c>
      <c r="Y19" s="178">
        <v>0.82085597323756099</v>
      </c>
      <c r="Z19" s="178">
        <v>0.81986908638099498</v>
      </c>
      <c r="AA19" s="178">
        <v>0.81951057732313737</v>
      </c>
      <c r="AB19" s="178">
        <v>0.81218636902366359</v>
      </c>
      <c r="AC19" s="181"/>
    </row>
    <row r="20" spans="1:40" ht="14.25" customHeight="1" x14ac:dyDescent="0.25">
      <c r="B20" s="10"/>
      <c r="Q20" s="13"/>
      <c r="R20" s="14"/>
      <c r="S20" s="14"/>
      <c r="T20" s="14"/>
      <c r="U20" s="14"/>
      <c r="V20" s="178"/>
      <c r="W20" s="178"/>
      <c r="X20" s="178"/>
      <c r="Y20" s="178"/>
      <c r="Z20" s="178"/>
      <c r="AA20" s="178"/>
      <c r="AB20" s="178"/>
      <c r="AC20" s="181"/>
    </row>
    <row r="21" spans="1:40" ht="31.5" customHeight="1" x14ac:dyDescent="0.25">
      <c r="A21" s="9">
        <v>6</v>
      </c>
      <c r="B21" s="10" t="s">
        <v>14</v>
      </c>
      <c r="C21" s="9" t="s">
        <v>15</v>
      </c>
      <c r="D21" s="11" t="s">
        <v>4</v>
      </c>
      <c r="Q21" s="13"/>
      <c r="R21" s="14"/>
      <c r="S21" s="14"/>
      <c r="T21" s="14"/>
      <c r="U21" s="14"/>
      <c r="V21" s="178"/>
      <c r="W21" s="178"/>
      <c r="X21" s="178"/>
      <c r="Y21" s="178"/>
      <c r="Z21" s="178"/>
      <c r="AA21" s="178"/>
      <c r="AB21" s="178"/>
      <c r="AC21" s="181">
        <v>6700</v>
      </c>
      <c r="AD21" s="181">
        <v>6700</v>
      </c>
      <c r="AE21" s="181">
        <v>6700</v>
      </c>
      <c r="AF21" s="181">
        <v>6700</v>
      </c>
      <c r="AG21" s="181">
        <v>6700</v>
      </c>
      <c r="AH21" s="17">
        <v>6700</v>
      </c>
      <c r="AI21" s="17">
        <v>6700</v>
      </c>
      <c r="AJ21" s="17">
        <v>6700</v>
      </c>
      <c r="AK21" s="17">
        <v>6700</v>
      </c>
      <c r="AL21" s="17">
        <v>6700</v>
      </c>
      <c r="AM21" s="17">
        <v>6700</v>
      </c>
      <c r="AN21" s="17">
        <v>6700</v>
      </c>
    </row>
    <row r="22" spans="1:40" ht="15" customHeight="1" x14ac:dyDescent="0.25">
      <c r="B22" s="10"/>
      <c r="D22" s="11" t="s">
        <v>5</v>
      </c>
      <c r="Q22" s="13"/>
      <c r="R22" s="14"/>
      <c r="S22" s="14"/>
      <c r="T22" s="14"/>
      <c r="U22" s="14"/>
      <c r="V22" s="178"/>
      <c r="W22" s="178"/>
      <c r="X22" s="178"/>
      <c r="Y22" s="178"/>
      <c r="Z22" s="178"/>
      <c r="AA22" s="178"/>
      <c r="AB22" s="178"/>
      <c r="AC22" s="181"/>
      <c r="AD22" s="178"/>
      <c r="AE22" s="178"/>
      <c r="AF22" s="178"/>
      <c r="AG22" s="178"/>
      <c r="AH22" s="14"/>
      <c r="AI22" s="14"/>
      <c r="AJ22" s="14"/>
      <c r="AK22" s="14"/>
    </row>
    <row r="23" spans="1:40" ht="15" customHeight="1" x14ac:dyDescent="0.25">
      <c r="B23" s="10"/>
      <c r="Q23" s="13"/>
      <c r="R23" s="14"/>
      <c r="S23" s="14"/>
      <c r="T23" s="14"/>
      <c r="U23" s="14"/>
      <c r="V23" s="178"/>
      <c r="W23" s="178"/>
      <c r="X23" s="178"/>
      <c r="Y23" s="178"/>
      <c r="Z23" s="178"/>
      <c r="AA23" s="178"/>
      <c r="AB23" s="178"/>
      <c r="AC23" s="181"/>
      <c r="AD23" s="178"/>
      <c r="AE23" s="178"/>
      <c r="AF23" s="178"/>
      <c r="AG23" s="178"/>
      <c r="AH23" s="14"/>
      <c r="AI23" s="14"/>
      <c r="AJ23" s="14"/>
      <c r="AK23" s="14"/>
    </row>
    <row r="24" spans="1:40" ht="15" customHeight="1" x14ac:dyDescent="0.25">
      <c r="B24" s="10"/>
      <c r="Q24" s="13"/>
      <c r="R24" s="14"/>
      <c r="S24" s="14"/>
      <c r="T24" s="14"/>
      <c r="U24" s="14"/>
      <c r="V24" s="178"/>
      <c r="W24" s="178"/>
      <c r="X24" s="178"/>
      <c r="Y24" s="178"/>
      <c r="Z24" s="178"/>
      <c r="AA24" s="178"/>
      <c r="AB24" s="178"/>
      <c r="AC24" s="181"/>
      <c r="AD24" s="178"/>
      <c r="AE24" s="178"/>
      <c r="AF24" s="178"/>
      <c r="AG24" s="178"/>
      <c r="AH24" s="14"/>
      <c r="AI24" s="14"/>
      <c r="AJ24" s="14"/>
      <c r="AK24" s="14"/>
    </row>
    <row r="25" spans="1:40" ht="31.5" x14ac:dyDescent="0.25">
      <c r="A25" s="9">
        <v>7</v>
      </c>
      <c r="B25" s="10" t="s">
        <v>16</v>
      </c>
      <c r="C25" s="9" t="s">
        <v>17</v>
      </c>
      <c r="D25" s="11" t="s">
        <v>4</v>
      </c>
      <c r="E25" s="23">
        <v>285</v>
      </c>
      <c r="F25" s="24">
        <v>285</v>
      </c>
      <c r="G25" s="23">
        <v>285</v>
      </c>
      <c r="H25" s="24">
        <v>285</v>
      </c>
      <c r="I25" s="23">
        <v>285</v>
      </c>
      <c r="J25" s="24">
        <v>285</v>
      </c>
      <c r="K25" s="23">
        <v>285</v>
      </c>
      <c r="L25" s="24">
        <v>285</v>
      </c>
      <c r="M25" s="23">
        <v>285</v>
      </c>
      <c r="N25" s="24">
        <v>285</v>
      </c>
      <c r="O25" s="23">
        <v>285</v>
      </c>
      <c r="P25" s="24">
        <v>285</v>
      </c>
      <c r="Q25" s="23">
        <v>285</v>
      </c>
      <c r="R25" s="24">
        <v>285</v>
      </c>
      <c r="S25" s="24">
        <v>285</v>
      </c>
      <c r="T25" s="24">
        <v>285</v>
      </c>
      <c r="U25" s="24">
        <v>285</v>
      </c>
      <c r="V25" s="24">
        <v>285</v>
      </c>
      <c r="W25" s="24">
        <v>285</v>
      </c>
      <c r="X25" s="24">
        <v>285</v>
      </c>
      <c r="Y25" s="24">
        <v>285</v>
      </c>
      <c r="Z25" s="24">
        <v>285</v>
      </c>
      <c r="AA25" s="24">
        <v>285</v>
      </c>
      <c r="AB25" s="24">
        <v>285</v>
      </c>
      <c r="AC25" s="24">
        <v>285</v>
      </c>
      <c r="AD25" s="24">
        <v>285</v>
      </c>
      <c r="AE25" s="24">
        <v>285</v>
      </c>
      <c r="AF25" s="24">
        <v>285</v>
      </c>
      <c r="AG25" s="24">
        <v>285</v>
      </c>
      <c r="AH25" s="24">
        <v>285</v>
      </c>
      <c r="AI25" s="24">
        <v>285</v>
      </c>
      <c r="AJ25" s="24">
        <v>285</v>
      </c>
      <c r="AK25" s="24">
        <v>285</v>
      </c>
      <c r="AL25" s="24">
        <v>285</v>
      </c>
      <c r="AM25" s="24">
        <v>285</v>
      </c>
      <c r="AN25" s="24">
        <v>285</v>
      </c>
    </row>
    <row r="26" spans="1:40" ht="15" customHeight="1" x14ac:dyDescent="0.25">
      <c r="B26" s="10"/>
      <c r="D26" s="11" t="s">
        <v>5</v>
      </c>
      <c r="Q26" s="23">
        <v>283</v>
      </c>
      <c r="R26" s="24">
        <v>285</v>
      </c>
      <c r="S26" s="24">
        <v>284</v>
      </c>
      <c r="T26" s="24">
        <v>282</v>
      </c>
      <c r="U26" s="24">
        <v>285</v>
      </c>
      <c r="V26" s="24">
        <v>283</v>
      </c>
      <c r="W26" s="24">
        <v>282</v>
      </c>
      <c r="X26" s="24">
        <v>282</v>
      </c>
      <c r="Y26" s="24">
        <v>286</v>
      </c>
      <c r="Z26" s="24">
        <v>284</v>
      </c>
      <c r="AA26" s="24">
        <v>285</v>
      </c>
      <c r="AB26" s="24">
        <v>284</v>
      </c>
      <c r="AC26" s="181">
        <v>284</v>
      </c>
      <c r="AD26" s="29">
        <v>282</v>
      </c>
      <c r="AE26" s="29">
        <v>283</v>
      </c>
      <c r="AF26" s="29">
        <v>281</v>
      </c>
      <c r="AG26" s="178">
        <v>282</v>
      </c>
      <c r="AH26" s="14">
        <v>283</v>
      </c>
      <c r="AI26" s="14"/>
      <c r="AJ26" s="14"/>
      <c r="AK26" s="14"/>
    </row>
    <row r="27" spans="1:40" ht="15" customHeight="1" x14ac:dyDescent="0.25">
      <c r="B27" s="10"/>
      <c r="Q27" s="13"/>
      <c r="R27" s="14"/>
      <c r="S27" s="14"/>
      <c r="T27" s="14"/>
      <c r="U27" s="14"/>
      <c r="V27" s="178"/>
      <c r="W27" s="178"/>
      <c r="X27" s="178"/>
      <c r="Y27" s="178"/>
      <c r="Z27" s="178"/>
      <c r="AA27" s="178"/>
      <c r="AB27" s="178"/>
      <c r="AC27" s="181"/>
      <c r="AD27" s="178"/>
      <c r="AE27" s="178"/>
      <c r="AF27" s="178"/>
      <c r="AG27" s="178"/>
      <c r="AH27" s="14"/>
      <c r="AI27" s="14"/>
      <c r="AJ27" s="14"/>
      <c r="AK27" s="14"/>
    </row>
    <row r="28" spans="1:40" ht="31.5" x14ac:dyDescent="0.25">
      <c r="A28" s="9">
        <v>8</v>
      </c>
      <c r="B28" s="10" t="s">
        <v>18</v>
      </c>
      <c r="C28" s="9" t="s">
        <v>17</v>
      </c>
      <c r="D28" s="11" t="s">
        <v>4</v>
      </c>
      <c r="E28" s="23">
        <v>285</v>
      </c>
      <c r="F28" s="24">
        <v>285</v>
      </c>
      <c r="G28" s="23">
        <v>285</v>
      </c>
      <c r="H28" s="24">
        <v>285</v>
      </c>
      <c r="I28" s="23">
        <v>285</v>
      </c>
      <c r="J28" s="24">
        <v>285</v>
      </c>
      <c r="K28" s="23">
        <v>285</v>
      </c>
      <c r="L28" s="24">
        <v>285</v>
      </c>
      <c r="M28" s="23">
        <v>285</v>
      </c>
      <c r="N28" s="24">
        <v>285</v>
      </c>
      <c r="O28" s="23">
        <v>285</v>
      </c>
      <c r="P28" s="24">
        <v>285</v>
      </c>
      <c r="Q28" s="23">
        <v>285</v>
      </c>
      <c r="R28" s="24">
        <v>285</v>
      </c>
      <c r="S28" s="24">
        <v>285</v>
      </c>
      <c r="T28" s="24">
        <v>285</v>
      </c>
      <c r="U28" s="24">
        <v>285</v>
      </c>
      <c r="V28" s="24">
        <v>285</v>
      </c>
      <c r="W28" s="24">
        <v>285</v>
      </c>
      <c r="X28" s="24">
        <v>285</v>
      </c>
      <c r="Y28" s="24">
        <v>285</v>
      </c>
      <c r="Z28" s="24">
        <v>285</v>
      </c>
      <c r="AA28" s="24">
        <v>285</v>
      </c>
      <c r="AB28" s="24">
        <v>285</v>
      </c>
      <c r="AC28" s="24">
        <v>285</v>
      </c>
      <c r="AD28" s="24">
        <v>285</v>
      </c>
      <c r="AE28" s="24">
        <v>285</v>
      </c>
      <c r="AF28" s="24">
        <v>285</v>
      </c>
      <c r="AG28" s="24">
        <v>285</v>
      </c>
      <c r="AH28" s="24">
        <v>285</v>
      </c>
      <c r="AI28" s="24">
        <v>285</v>
      </c>
      <c r="AJ28" s="24">
        <v>285</v>
      </c>
      <c r="AK28" s="24">
        <v>285</v>
      </c>
      <c r="AL28" s="24">
        <v>285</v>
      </c>
      <c r="AM28" s="24">
        <v>285</v>
      </c>
      <c r="AN28" s="24">
        <v>285</v>
      </c>
    </row>
    <row r="29" spans="1:40" ht="15" customHeight="1" x14ac:dyDescent="0.25">
      <c r="B29" s="10"/>
      <c r="D29" s="11" t="s">
        <v>5</v>
      </c>
      <c r="Q29" s="23">
        <v>286</v>
      </c>
      <c r="R29" s="24">
        <v>285</v>
      </c>
      <c r="S29" s="24">
        <v>286</v>
      </c>
      <c r="T29" s="24">
        <v>282</v>
      </c>
      <c r="U29" s="24">
        <v>285</v>
      </c>
      <c r="V29" s="24">
        <v>286</v>
      </c>
      <c r="W29" s="24">
        <v>288</v>
      </c>
      <c r="X29" s="24">
        <v>282</v>
      </c>
      <c r="Y29" s="24">
        <v>286</v>
      </c>
      <c r="Z29" s="24">
        <v>285</v>
      </c>
      <c r="AA29" s="24">
        <v>285</v>
      </c>
      <c r="AB29" s="24">
        <v>283</v>
      </c>
      <c r="AC29" s="181">
        <v>284</v>
      </c>
      <c r="AD29" s="178">
        <v>283</v>
      </c>
      <c r="AE29" s="178">
        <v>282</v>
      </c>
      <c r="AF29" s="178">
        <v>284</v>
      </c>
      <c r="AG29" s="178">
        <v>283</v>
      </c>
      <c r="AH29" s="14">
        <v>284</v>
      </c>
      <c r="AI29" s="14"/>
      <c r="AJ29" s="14"/>
      <c r="AK29" s="14"/>
    </row>
    <row r="30" spans="1:40" ht="15" customHeight="1" x14ac:dyDescent="0.25">
      <c r="B30" s="10"/>
      <c r="Q30" s="13"/>
      <c r="R30" s="14"/>
      <c r="S30" s="14"/>
      <c r="T30" s="14"/>
      <c r="U30" s="14"/>
      <c r="V30" s="178"/>
      <c r="W30" s="178"/>
      <c r="X30" s="178"/>
      <c r="Y30" s="178"/>
      <c r="Z30" s="178"/>
      <c r="AA30" s="178"/>
      <c r="AB30" s="178"/>
      <c r="AC30" s="181"/>
      <c r="AD30" s="178"/>
      <c r="AE30" s="178"/>
      <c r="AF30" s="178"/>
      <c r="AG30" s="178"/>
      <c r="AH30" s="14"/>
      <c r="AI30" s="14"/>
      <c r="AJ30" s="14"/>
      <c r="AK30" s="14"/>
    </row>
    <row r="31" spans="1:40" ht="31.5" x14ac:dyDescent="0.25">
      <c r="A31" s="9">
        <v>9</v>
      </c>
      <c r="B31" s="10" t="s">
        <v>19</v>
      </c>
      <c r="C31" s="9" t="s">
        <v>20</v>
      </c>
      <c r="D31" s="11" t="s">
        <v>4</v>
      </c>
      <c r="Q31" s="13">
        <v>0.22</v>
      </c>
      <c r="R31" s="13">
        <v>0.22</v>
      </c>
      <c r="S31" s="13">
        <v>0.22</v>
      </c>
      <c r="T31" s="13">
        <v>0.22</v>
      </c>
      <c r="U31" s="13">
        <v>0.22</v>
      </c>
      <c r="V31" s="185">
        <v>0.22</v>
      </c>
      <c r="W31" s="185">
        <v>0.22</v>
      </c>
      <c r="X31" s="185">
        <v>0.22</v>
      </c>
      <c r="Y31" s="185">
        <v>0.22</v>
      </c>
      <c r="Z31" s="185">
        <v>0.22</v>
      </c>
      <c r="AA31" s="185">
        <v>0.22</v>
      </c>
      <c r="AB31" s="185">
        <v>0.22</v>
      </c>
      <c r="AC31" s="186">
        <v>0.2</v>
      </c>
      <c r="AD31" s="186">
        <v>0.2</v>
      </c>
      <c r="AE31" s="186">
        <v>0.2</v>
      </c>
      <c r="AF31" s="186">
        <v>0.2</v>
      </c>
      <c r="AG31" s="186">
        <v>0.2</v>
      </c>
      <c r="AH31" s="25">
        <v>0.2</v>
      </c>
      <c r="AI31" s="25">
        <v>0.2</v>
      </c>
      <c r="AJ31" s="25">
        <v>0.2</v>
      </c>
      <c r="AK31" s="25">
        <v>0.2</v>
      </c>
      <c r="AL31" s="25">
        <v>0.2</v>
      </c>
      <c r="AM31" s="25">
        <v>0.2</v>
      </c>
      <c r="AN31" s="25">
        <v>0.2</v>
      </c>
    </row>
    <row r="32" spans="1:40" ht="15" customHeight="1" x14ac:dyDescent="0.25">
      <c r="B32" s="10"/>
      <c r="D32" s="11" t="s">
        <v>5</v>
      </c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14">
        <v>0.09</v>
      </c>
      <c r="R32" s="14">
        <v>0.09</v>
      </c>
      <c r="S32" s="14">
        <v>0.09</v>
      </c>
      <c r="T32" s="14">
        <v>0.09</v>
      </c>
      <c r="U32" s="14">
        <v>0.09</v>
      </c>
      <c r="V32" s="178">
        <v>0.09</v>
      </c>
      <c r="W32" s="178">
        <v>0.09</v>
      </c>
      <c r="X32" s="178">
        <v>0.09</v>
      </c>
      <c r="Y32" s="178">
        <v>0.09</v>
      </c>
      <c r="Z32" s="178">
        <v>0.09</v>
      </c>
      <c r="AA32" s="178">
        <v>0.09</v>
      </c>
      <c r="AB32" s="178">
        <v>0.09</v>
      </c>
      <c r="AC32" s="178">
        <v>0</v>
      </c>
      <c r="AD32" s="178">
        <v>0</v>
      </c>
      <c r="AE32" s="178">
        <v>0</v>
      </c>
      <c r="AF32" s="178">
        <v>0</v>
      </c>
      <c r="AG32" s="178">
        <v>0</v>
      </c>
      <c r="AH32" s="14">
        <v>0</v>
      </c>
      <c r="AI32" s="14"/>
    </row>
    <row r="34" spans="1:52" ht="31.5" x14ac:dyDescent="0.25">
      <c r="A34" s="9">
        <v>10</v>
      </c>
      <c r="B34" s="10" t="s">
        <v>21</v>
      </c>
      <c r="C34" s="9" t="s">
        <v>22</v>
      </c>
      <c r="D34" s="11" t="s">
        <v>4</v>
      </c>
      <c r="Q34" s="13"/>
      <c r="R34" s="14"/>
      <c r="S34" s="14"/>
      <c r="T34" s="14"/>
      <c r="U34" s="14"/>
      <c r="V34" s="178"/>
      <c r="W34" s="178"/>
      <c r="X34" s="178"/>
      <c r="Y34" s="178"/>
      <c r="Z34" s="178"/>
      <c r="AA34" s="178"/>
      <c r="AB34" s="178"/>
      <c r="AC34" s="29">
        <v>100</v>
      </c>
      <c r="AD34" s="29">
        <v>100</v>
      </c>
      <c r="AE34" s="29">
        <v>100</v>
      </c>
      <c r="AF34" s="29">
        <v>100</v>
      </c>
      <c r="AG34" s="29">
        <v>100</v>
      </c>
      <c r="AH34" s="18">
        <v>100</v>
      </c>
      <c r="AI34" s="18">
        <v>100</v>
      </c>
      <c r="AJ34" s="18">
        <v>100</v>
      </c>
      <c r="AK34" s="18">
        <v>100</v>
      </c>
      <c r="AL34" s="18">
        <v>100</v>
      </c>
      <c r="AM34" s="18">
        <v>100</v>
      </c>
      <c r="AN34" s="18">
        <v>100</v>
      </c>
    </row>
    <row r="35" spans="1:52" ht="14.25" customHeight="1" x14ac:dyDescent="0.25">
      <c r="B35" s="10"/>
      <c r="D35" s="11" t="s">
        <v>5</v>
      </c>
      <c r="Q35" s="13"/>
      <c r="R35" s="14"/>
      <c r="S35" s="14"/>
      <c r="T35" s="14"/>
      <c r="U35" s="14"/>
      <c r="V35" s="178"/>
      <c r="W35" s="178"/>
      <c r="X35" s="178"/>
      <c r="Y35" s="178"/>
      <c r="Z35" s="178"/>
      <c r="AA35" s="178"/>
      <c r="AB35" s="178"/>
      <c r="AC35" s="178"/>
      <c r="AD35" s="178"/>
      <c r="AE35" s="178"/>
      <c r="AF35" s="178"/>
      <c r="AG35" s="178"/>
      <c r="AH35" s="14"/>
      <c r="AI35" s="14"/>
      <c r="AJ35" s="14"/>
      <c r="AK35" s="14"/>
      <c r="AL35" s="17"/>
    </row>
    <row r="36" spans="1:52" ht="14.25" customHeight="1" x14ac:dyDescent="0.25">
      <c r="B36" s="10"/>
      <c r="Q36" s="13"/>
      <c r="R36" s="14"/>
      <c r="S36" s="14"/>
      <c r="T36" s="14"/>
      <c r="U36" s="14"/>
      <c r="V36" s="178"/>
      <c r="W36" s="178"/>
      <c r="X36" s="178"/>
      <c r="Y36" s="178"/>
      <c r="Z36" s="178"/>
      <c r="AA36" s="178"/>
      <c r="AB36" s="178"/>
      <c r="AC36" s="178"/>
      <c r="AD36" s="178"/>
      <c r="AE36" s="178"/>
      <c r="AF36" s="178"/>
      <c r="AG36" s="178"/>
      <c r="AH36" s="14"/>
      <c r="AI36" s="14"/>
      <c r="AJ36" s="14"/>
      <c r="AK36" s="14"/>
      <c r="AL36" s="17"/>
    </row>
    <row r="37" spans="1:52" ht="31.5" customHeight="1" x14ac:dyDescent="0.25">
      <c r="A37" s="9">
        <v>11</v>
      </c>
      <c r="B37" s="10" t="s">
        <v>23</v>
      </c>
      <c r="C37" s="9" t="s">
        <v>24</v>
      </c>
      <c r="D37" s="11" t="s">
        <v>4</v>
      </c>
      <c r="Q37" s="13"/>
      <c r="R37" s="14"/>
      <c r="S37" s="14"/>
      <c r="T37" s="14"/>
      <c r="U37" s="14"/>
      <c r="V37" s="178"/>
      <c r="W37" s="178"/>
      <c r="X37" s="178"/>
      <c r="Y37" s="178"/>
      <c r="Z37" s="178"/>
      <c r="AA37" s="178"/>
      <c r="AB37" s="178"/>
      <c r="AC37" s="29">
        <v>1</v>
      </c>
      <c r="AD37" s="29">
        <v>1</v>
      </c>
      <c r="AE37" s="29">
        <v>1</v>
      </c>
      <c r="AF37" s="29">
        <v>1</v>
      </c>
      <c r="AG37" s="29">
        <v>1</v>
      </c>
      <c r="AH37" s="18">
        <v>1</v>
      </c>
      <c r="AI37" s="18">
        <v>1</v>
      </c>
      <c r="AJ37" s="18">
        <v>1</v>
      </c>
      <c r="AK37" s="18">
        <v>1</v>
      </c>
      <c r="AL37" s="18">
        <v>1</v>
      </c>
      <c r="AM37" s="18">
        <v>1</v>
      </c>
      <c r="AN37" s="18">
        <v>1</v>
      </c>
    </row>
    <row r="38" spans="1:52" ht="15" customHeight="1" x14ac:dyDescent="0.25">
      <c r="B38" s="10"/>
      <c r="D38" s="11" t="s">
        <v>5</v>
      </c>
      <c r="Q38" s="13"/>
      <c r="R38" s="14"/>
      <c r="S38" s="14"/>
      <c r="T38" s="14"/>
      <c r="U38" s="14"/>
      <c r="V38" s="178"/>
      <c r="W38" s="178"/>
      <c r="X38" s="178"/>
      <c r="Y38" s="178"/>
      <c r="Z38" s="178"/>
      <c r="AA38" s="178"/>
      <c r="AB38" s="178"/>
      <c r="AC38" s="178"/>
      <c r="AD38" s="178"/>
      <c r="AE38" s="178"/>
      <c r="AF38" s="178"/>
      <c r="AG38" s="178"/>
      <c r="AH38" s="14"/>
      <c r="AI38" s="14"/>
      <c r="AJ38" s="14"/>
      <c r="AK38" s="14"/>
      <c r="AL38" s="17"/>
    </row>
    <row r="39" spans="1:52" ht="15" customHeight="1" x14ac:dyDescent="0.25">
      <c r="B39" s="10"/>
      <c r="Q39" s="13"/>
      <c r="R39" s="14"/>
      <c r="S39" s="14"/>
      <c r="T39" s="14"/>
      <c r="U39" s="14"/>
      <c r="V39" s="178"/>
      <c r="W39" s="178"/>
      <c r="X39" s="178"/>
      <c r="Y39" s="178"/>
      <c r="Z39" s="178"/>
      <c r="AA39" s="178"/>
      <c r="AB39" s="178"/>
      <c r="AC39" s="178"/>
      <c r="AD39" s="178"/>
      <c r="AE39" s="178"/>
      <c r="AF39" s="178"/>
      <c r="AG39" s="178"/>
      <c r="AH39" s="14"/>
      <c r="AI39" s="14"/>
      <c r="AJ39" s="14"/>
      <c r="AK39" s="14"/>
      <c r="AL39" s="17"/>
    </row>
    <row r="40" spans="1:52" ht="14.25" customHeight="1" x14ac:dyDescent="0.25">
      <c r="A40" s="9">
        <v>12</v>
      </c>
      <c r="B40" s="10" t="s">
        <v>25</v>
      </c>
      <c r="C40" s="9" t="s">
        <v>24</v>
      </c>
      <c r="D40" s="11" t="s">
        <v>4</v>
      </c>
      <c r="Q40" s="13"/>
      <c r="R40" s="14"/>
      <c r="S40" s="14"/>
      <c r="T40" s="14"/>
      <c r="U40" s="17"/>
      <c r="Z40" s="178"/>
      <c r="AA40" s="178"/>
      <c r="AB40" s="178"/>
      <c r="AC40" s="29">
        <v>1</v>
      </c>
      <c r="AD40" s="29">
        <v>1</v>
      </c>
      <c r="AE40" s="29">
        <v>1</v>
      </c>
      <c r="AF40" s="29">
        <v>1</v>
      </c>
      <c r="AG40" s="29">
        <v>1</v>
      </c>
      <c r="AH40" s="18">
        <v>1</v>
      </c>
      <c r="AI40" s="18">
        <v>1</v>
      </c>
      <c r="AJ40" s="18">
        <v>1</v>
      </c>
      <c r="AK40" s="18">
        <v>1</v>
      </c>
      <c r="AL40" s="18">
        <v>1</v>
      </c>
      <c r="AM40" s="18">
        <v>1</v>
      </c>
      <c r="AN40" s="18">
        <v>1</v>
      </c>
    </row>
    <row r="41" spans="1:52" ht="14.25" customHeight="1" x14ac:dyDescent="0.25">
      <c r="B41" s="10"/>
      <c r="D41" s="11" t="s">
        <v>5</v>
      </c>
      <c r="Q41" s="13"/>
      <c r="R41" s="14"/>
      <c r="S41" s="14"/>
      <c r="T41" s="14"/>
      <c r="U41" s="17"/>
      <c r="Z41" s="178"/>
      <c r="AA41" s="178"/>
      <c r="AB41" s="178"/>
      <c r="AC41" s="178"/>
      <c r="AD41" s="178"/>
      <c r="AE41" s="178"/>
      <c r="AF41" s="178"/>
      <c r="AG41" s="178"/>
      <c r="AH41" s="14"/>
      <c r="AI41" s="14"/>
      <c r="AJ41" s="14"/>
      <c r="AK41" s="14"/>
      <c r="AL41" s="17"/>
    </row>
    <row r="42" spans="1:52" ht="14.25" customHeight="1" x14ac:dyDescent="0.25">
      <c r="B42" s="10"/>
      <c r="Q42" s="13"/>
      <c r="R42" s="14"/>
      <c r="S42" s="14"/>
      <c r="T42" s="14"/>
      <c r="U42" s="17"/>
      <c r="Z42" s="178"/>
      <c r="AA42" s="178"/>
      <c r="AB42" s="178"/>
      <c r="AC42" s="178"/>
      <c r="AD42" s="178"/>
      <c r="AE42" s="178"/>
      <c r="AF42" s="178"/>
      <c r="AG42" s="178"/>
      <c r="AH42" s="14"/>
      <c r="AI42" s="14"/>
      <c r="AJ42" s="14"/>
      <c r="AK42" s="14"/>
      <c r="AL42" s="17"/>
    </row>
    <row r="43" spans="1:52" ht="31.5" customHeight="1" x14ac:dyDescent="0.25">
      <c r="A43" s="9">
        <v>1.1000000000000001</v>
      </c>
      <c r="B43" s="10" t="s">
        <v>281</v>
      </c>
      <c r="C43" s="9" t="s">
        <v>27</v>
      </c>
      <c r="D43" s="11" t="s">
        <v>4</v>
      </c>
      <c r="E43" s="12">
        <v>119486.66942830644</v>
      </c>
      <c r="F43" s="12">
        <v>123478.62535814947</v>
      </c>
      <c r="G43" s="12">
        <v>119836.74861483061</v>
      </c>
      <c r="H43" s="12">
        <v>123866.98947340716</v>
      </c>
      <c r="I43" s="12">
        <v>124043.00531138714</v>
      </c>
      <c r="J43" s="12">
        <v>120112.62488272596</v>
      </c>
      <c r="K43" s="12">
        <v>122337.99677387283</v>
      </c>
      <c r="L43" s="12">
        <v>121758.74711884338</v>
      </c>
      <c r="M43" s="12">
        <v>123393.64340709899</v>
      </c>
      <c r="N43" s="12">
        <v>123875.95548791256</v>
      </c>
      <c r="O43" s="12">
        <v>109990.12348396647</v>
      </c>
      <c r="P43" s="12">
        <v>123133.59201939047</v>
      </c>
      <c r="Q43" s="12">
        <v>119486.66942830644</v>
      </c>
      <c r="R43" s="12">
        <v>123478.62535814947</v>
      </c>
      <c r="S43" s="12">
        <v>119836.74861483061</v>
      </c>
      <c r="T43" s="12">
        <v>123866.98947340716</v>
      </c>
      <c r="U43" s="12">
        <v>124043.00531138714</v>
      </c>
      <c r="V43" s="187">
        <v>120112.62488272596</v>
      </c>
      <c r="W43" s="187">
        <v>122337.99677387283</v>
      </c>
      <c r="X43" s="187">
        <v>121758.74711884338</v>
      </c>
      <c r="Y43" s="187">
        <v>123393.64340709899</v>
      </c>
      <c r="Z43" s="187">
        <v>123875.95548791256</v>
      </c>
      <c r="AA43" s="187">
        <v>109990.12348396647</v>
      </c>
      <c r="AB43" s="187">
        <v>123133.59201939047</v>
      </c>
      <c r="AC43" s="170">
        <v>120247.09790990614</v>
      </c>
      <c r="AD43" s="29">
        <v>125126.64654980585</v>
      </c>
      <c r="AE43" s="29">
        <v>123287</v>
      </c>
      <c r="AF43" s="29">
        <v>125127</v>
      </c>
      <c r="AG43" s="24">
        <v>124272</v>
      </c>
      <c r="AH43" s="18">
        <v>98823</v>
      </c>
      <c r="AI43" s="18">
        <v>124350</v>
      </c>
      <c r="AJ43" s="29"/>
      <c r="AK43" s="18"/>
      <c r="AL43" s="18"/>
      <c r="AM43" s="18"/>
      <c r="AN43" s="18"/>
      <c r="AO43" s="18"/>
      <c r="AP43" s="18"/>
      <c r="AQ43" s="30"/>
      <c r="AR43" s="18"/>
      <c r="AS43" s="18"/>
      <c r="AT43" s="18"/>
      <c r="AU43" s="18"/>
      <c r="AV43" s="18"/>
      <c r="AW43" s="18"/>
      <c r="AX43" s="18"/>
      <c r="AY43" s="18"/>
      <c r="AZ43" s="18"/>
    </row>
    <row r="44" spans="1:52" ht="14.25" customHeight="1" x14ac:dyDescent="0.25">
      <c r="B44" s="10"/>
      <c r="D44" s="11" t="s">
        <v>5</v>
      </c>
      <c r="E44" s="12">
        <v>119740.40596049727</v>
      </c>
      <c r="F44" s="12">
        <v>123721.54266458101</v>
      </c>
      <c r="G44" s="12">
        <v>119916.65479628657</v>
      </c>
      <c r="H44" s="12">
        <v>123788.97036523798</v>
      </c>
      <c r="I44" s="12">
        <v>124168.36909365102</v>
      </c>
      <c r="J44" s="12">
        <v>119477.47909902787</v>
      </c>
      <c r="K44" s="12">
        <v>123850.96458544926</v>
      </c>
      <c r="L44" s="12">
        <v>114964.39381035298</v>
      </c>
      <c r="M44" s="12">
        <v>118863.24000756175</v>
      </c>
      <c r="N44" s="12">
        <v>124284.90282858035</v>
      </c>
      <c r="O44" s="12">
        <v>112200.98697987116</v>
      </c>
      <c r="P44" s="12">
        <v>124829.12881931169</v>
      </c>
      <c r="Q44" s="12">
        <v>119740.40596049727</v>
      </c>
      <c r="R44" s="12">
        <v>123721.54266458101</v>
      </c>
      <c r="S44" s="12">
        <v>119916.65479628657</v>
      </c>
      <c r="T44" s="12">
        <v>123788.97036523798</v>
      </c>
      <c r="U44" s="12">
        <v>124168.36909365102</v>
      </c>
      <c r="V44" s="187">
        <v>119477.47909902787</v>
      </c>
      <c r="W44" s="187">
        <v>123850.96458544926</v>
      </c>
      <c r="X44" s="187">
        <v>114964.39381035298</v>
      </c>
      <c r="Y44" s="187">
        <v>118863.24000756175</v>
      </c>
      <c r="Z44" s="187">
        <v>124284.90282858035</v>
      </c>
      <c r="AA44" s="187">
        <v>112200.98697987116</v>
      </c>
      <c r="AB44" s="187">
        <v>124829.12881931169</v>
      </c>
      <c r="AC44" s="170">
        <v>119660.33770608617</v>
      </c>
      <c r="AD44" s="29">
        <v>121215.00644448318</v>
      </c>
      <c r="AE44" s="29">
        <v>119659.88275825746</v>
      </c>
      <c r="AF44" s="29">
        <v>124229.92500210779</v>
      </c>
      <c r="AG44" s="24">
        <v>122813</v>
      </c>
      <c r="AH44" s="18">
        <v>120523</v>
      </c>
      <c r="AI44" s="18"/>
      <c r="AJ44" s="29"/>
      <c r="AK44" s="18"/>
      <c r="AL44" s="18"/>
      <c r="AM44" s="18"/>
      <c r="AN44" s="18"/>
      <c r="AO44" s="18"/>
      <c r="AP44" s="31"/>
      <c r="AQ44" s="32"/>
      <c r="AR44" s="14"/>
      <c r="AS44" s="14"/>
      <c r="AT44" s="14"/>
      <c r="AU44" s="14"/>
      <c r="AV44" s="14"/>
      <c r="AW44" s="14"/>
      <c r="AX44" s="17"/>
    </row>
    <row r="45" spans="1:52" ht="14.25" customHeight="1" x14ac:dyDescent="0.25">
      <c r="B45" s="10"/>
      <c r="Q45" s="13"/>
      <c r="R45" s="14"/>
      <c r="S45" s="14"/>
      <c r="T45" s="14"/>
      <c r="U45" s="33"/>
      <c r="Z45" s="178"/>
      <c r="AA45" s="178"/>
      <c r="AB45" s="178"/>
      <c r="AC45" s="178"/>
      <c r="AD45" s="178"/>
      <c r="AE45" s="178"/>
      <c r="AF45" s="178"/>
      <c r="AG45" s="178"/>
      <c r="AH45" s="14"/>
      <c r="AI45" s="14"/>
      <c r="AJ45" s="14"/>
      <c r="AK45" s="14"/>
      <c r="AL45" s="17"/>
    </row>
    <row r="46" spans="1:52" ht="31.5" customHeight="1" x14ac:dyDescent="0.25">
      <c r="A46" s="9">
        <v>1.1000000000000001</v>
      </c>
      <c r="B46" s="10" t="s">
        <v>26</v>
      </c>
      <c r="C46" s="9" t="s">
        <v>282</v>
      </c>
      <c r="D46" s="11" t="s">
        <v>4</v>
      </c>
      <c r="E46" s="12">
        <f>E43/30</f>
        <v>3982.8889809435482</v>
      </c>
      <c r="F46" s="12">
        <f>F43/31</f>
        <v>3983.1814631661118</v>
      </c>
      <c r="G46" s="12">
        <f t="shared" ref="G46:L47" si="0">G43/30</f>
        <v>3994.55828716102</v>
      </c>
      <c r="H46" s="12">
        <f>H43/31</f>
        <v>3995.7093378518439</v>
      </c>
      <c r="I46" s="12">
        <f>I43/31</f>
        <v>4001.3872681092625</v>
      </c>
      <c r="J46" s="12">
        <f t="shared" si="0"/>
        <v>4003.754162757532</v>
      </c>
      <c r="K46" s="12">
        <f>K43/31</f>
        <v>3946.3869927055753</v>
      </c>
      <c r="L46" s="12">
        <f t="shared" si="0"/>
        <v>4058.6249039614463</v>
      </c>
      <c r="M46" s="12">
        <f>M43/31</f>
        <v>3980.4401099064189</v>
      </c>
      <c r="N46" s="12">
        <f>N43/31</f>
        <v>3995.9985641262119</v>
      </c>
      <c r="O46" s="12">
        <f>O43/28</f>
        <v>3928.2186958559455</v>
      </c>
      <c r="P46" s="12">
        <f>P43/31</f>
        <v>3972.0513554642089</v>
      </c>
      <c r="Q46" s="12">
        <f>Q43/30</f>
        <v>3982.8889809435482</v>
      </c>
      <c r="R46" s="12">
        <f>R43/31</f>
        <v>3983.1814631661118</v>
      </c>
      <c r="S46" s="12">
        <f>S43/30</f>
        <v>3994.55828716102</v>
      </c>
      <c r="T46" s="12">
        <f>T43/31</f>
        <v>3995.7093378518439</v>
      </c>
      <c r="U46" s="12">
        <f>U43/31</f>
        <v>4001.3872681092625</v>
      </c>
      <c r="V46" s="187">
        <f>V43/30</f>
        <v>4003.754162757532</v>
      </c>
      <c r="W46" s="187">
        <f>W43/31</f>
        <v>3946.3869927055753</v>
      </c>
      <c r="X46" s="187">
        <f>X43/30</f>
        <v>4058.6249039614463</v>
      </c>
      <c r="Y46" s="187">
        <f>Y43/31</f>
        <v>3980.4401099064189</v>
      </c>
      <c r="Z46" s="187">
        <f>Z43/31</f>
        <v>3995.9985641262119</v>
      </c>
      <c r="AA46" s="187">
        <f>AA43/29</f>
        <v>3792.7628787574645</v>
      </c>
      <c r="AB46" s="187">
        <f>AB43/31</f>
        <v>3972.0513554642089</v>
      </c>
      <c r="AC46" s="187">
        <f>AC43/30</f>
        <v>4008.2365969968714</v>
      </c>
      <c r="AD46" s="187">
        <f>AD43/31</f>
        <v>4036.3434370905115</v>
      </c>
      <c r="AE46" s="187">
        <f>AE43/30</f>
        <v>4109.5666666666666</v>
      </c>
      <c r="AF46" s="187">
        <f>AF43/31</f>
        <v>4036.3548387096776</v>
      </c>
      <c r="AG46" s="187">
        <f>AG43/31</f>
        <v>4008.7741935483873</v>
      </c>
      <c r="AH46" s="12">
        <f>AH43/30</f>
        <v>3294.1</v>
      </c>
      <c r="AI46" s="12">
        <f>AI43/31</f>
        <v>4011.2903225806454</v>
      </c>
      <c r="AJ46" s="12">
        <f>AJ43/30</f>
        <v>0</v>
      </c>
      <c r="AK46" s="12">
        <f>AK43/31</f>
        <v>0</v>
      </c>
      <c r="AL46" s="12">
        <f>AL43/31</f>
        <v>0</v>
      </c>
      <c r="AM46" s="12">
        <f>AM43/28</f>
        <v>0</v>
      </c>
      <c r="AN46" s="12">
        <f>AN43/31</f>
        <v>0</v>
      </c>
      <c r="AO46" s="18"/>
      <c r="AP46" s="18"/>
      <c r="AQ46" s="30"/>
      <c r="AR46" s="18"/>
      <c r="AS46" s="18"/>
      <c r="AT46" s="18"/>
      <c r="AU46" s="18"/>
      <c r="AV46" s="18"/>
      <c r="AW46" s="18"/>
      <c r="AX46" s="18"/>
      <c r="AY46" s="18"/>
      <c r="AZ46" s="18"/>
    </row>
    <row r="47" spans="1:52" ht="14.25" customHeight="1" x14ac:dyDescent="0.25">
      <c r="B47" s="10"/>
      <c r="D47" s="11" t="s">
        <v>5</v>
      </c>
      <c r="E47" s="12">
        <f>E44/30</f>
        <v>3991.346865349909</v>
      </c>
      <c r="F47" s="12">
        <f>F44/31</f>
        <v>3991.0175053090647</v>
      </c>
      <c r="G47" s="12">
        <f t="shared" si="0"/>
        <v>3997.221826542886</v>
      </c>
      <c r="H47" s="12">
        <f>H44/31</f>
        <v>3993.1925924270317</v>
      </c>
      <c r="I47" s="12">
        <f>I44/31</f>
        <v>4005.4312610855168</v>
      </c>
      <c r="J47" s="12">
        <f t="shared" si="0"/>
        <v>3982.5826366342621</v>
      </c>
      <c r="K47" s="12">
        <f>K44/31</f>
        <v>3995.192405982234</v>
      </c>
      <c r="L47" s="12">
        <f t="shared" si="0"/>
        <v>3832.1464603450995</v>
      </c>
      <c r="M47" s="12">
        <f>M44/31</f>
        <v>3834.2980647600566</v>
      </c>
      <c r="N47" s="12">
        <f>N44/31</f>
        <v>4009.1904138251725</v>
      </c>
      <c r="O47" s="12">
        <f>O44/28</f>
        <v>4007.1781064239699</v>
      </c>
      <c r="P47" s="12">
        <f>P44/31</f>
        <v>4026.7460909455385</v>
      </c>
      <c r="Q47" s="12">
        <f>Q44/30</f>
        <v>3991.346865349909</v>
      </c>
      <c r="R47" s="12">
        <f>R44/31</f>
        <v>3991.0175053090647</v>
      </c>
      <c r="S47" s="12">
        <f>S44/30</f>
        <v>3997.221826542886</v>
      </c>
      <c r="T47" s="12">
        <f>T44/31</f>
        <v>3993.1925924270317</v>
      </c>
      <c r="U47" s="12">
        <f>U44/31</f>
        <v>4005.4312610855168</v>
      </c>
      <c r="V47" s="187">
        <f>V44/30</f>
        <v>3982.5826366342621</v>
      </c>
      <c r="W47" s="187">
        <f>W44/31</f>
        <v>3995.192405982234</v>
      </c>
      <c r="X47" s="187">
        <f>X44/30</f>
        <v>3832.1464603450995</v>
      </c>
      <c r="Y47" s="187">
        <f>Y44/31</f>
        <v>3834.2980647600566</v>
      </c>
      <c r="Z47" s="187">
        <f>Z44/31</f>
        <v>4009.1904138251725</v>
      </c>
      <c r="AA47" s="187">
        <f>AA44/29</f>
        <v>3868.99955103004</v>
      </c>
      <c r="AB47" s="187">
        <f>AB44/31</f>
        <v>4026.7460909455385</v>
      </c>
      <c r="AC47" s="187">
        <f>AC44/30</f>
        <v>3988.6779235362055</v>
      </c>
      <c r="AD47" s="187">
        <f>AD44/31</f>
        <v>3910.1614982091351</v>
      </c>
      <c r="AE47" s="187">
        <f>AE44/30</f>
        <v>3988.662758608582</v>
      </c>
      <c r="AF47" s="187">
        <f>AF44/31</f>
        <v>4007.4169355518643</v>
      </c>
      <c r="AG47" s="187">
        <f>AG44/31</f>
        <v>3961.7096774193546</v>
      </c>
      <c r="AH47" s="12">
        <f>AH44/30</f>
        <v>4017.4333333333334</v>
      </c>
      <c r="AI47" s="12">
        <f>AI44/31</f>
        <v>0</v>
      </c>
      <c r="AJ47" s="12">
        <f>AJ44/30</f>
        <v>0</v>
      </c>
      <c r="AK47" s="12">
        <f>AK44/31</f>
        <v>0</v>
      </c>
      <c r="AL47" s="12">
        <f>AL44/31</f>
        <v>0</v>
      </c>
      <c r="AM47" s="12">
        <f>AM44/28</f>
        <v>0</v>
      </c>
      <c r="AN47" s="12">
        <f>AN44/31</f>
        <v>0</v>
      </c>
      <c r="AO47" s="18"/>
      <c r="AP47" s="31"/>
      <c r="AQ47" s="32"/>
      <c r="AR47" s="14"/>
      <c r="AS47" s="14"/>
      <c r="AT47" s="14"/>
      <c r="AU47" s="14"/>
      <c r="AV47" s="14"/>
      <c r="AW47" s="14"/>
      <c r="AX47" s="17"/>
    </row>
    <row r="48" spans="1:52" ht="14.25" customHeight="1" x14ac:dyDescent="0.25">
      <c r="B48" s="10"/>
      <c r="Q48" s="13"/>
      <c r="R48" s="14"/>
      <c r="S48" s="14"/>
      <c r="T48" s="14"/>
      <c r="U48" s="33"/>
      <c r="Z48" s="178"/>
      <c r="AA48" s="178"/>
      <c r="AB48" s="178"/>
      <c r="AC48" s="178"/>
      <c r="AD48" s="178"/>
      <c r="AE48" s="178"/>
      <c r="AF48" s="178"/>
      <c r="AG48" s="178"/>
      <c r="AH48" s="14"/>
      <c r="AI48" s="14"/>
      <c r="AJ48" s="14"/>
      <c r="AK48" s="14"/>
      <c r="AL48" s="17"/>
    </row>
    <row r="49" spans="1:48" ht="14.25" customHeight="1" x14ac:dyDescent="0.25">
      <c r="A49" s="9">
        <v>1.2</v>
      </c>
      <c r="B49" s="10" t="s">
        <v>28</v>
      </c>
      <c r="C49" s="9" t="s">
        <v>3</v>
      </c>
      <c r="D49" s="11" t="s">
        <v>4</v>
      </c>
      <c r="E49" s="15">
        <v>72.01282974788306</v>
      </c>
      <c r="F49" s="15">
        <v>72.013776013923035</v>
      </c>
      <c r="G49" s="15">
        <v>72.014646733411752</v>
      </c>
      <c r="H49" s="15">
        <v>72.012955696596208</v>
      </c>
      <c r="I49" s="15">
        <v>72.292446300227269</v>
      </c>
      <c r="J49" s="15">
        <v>72.01343681799807</v>
      </c>
      <c r="K49" s="15">
        <v>72.022286179647281</v>
      </c>
      <c r="L49" s="15">
        <v>72.012225219150835</v>
      </c>
      <c r="M49" s="15">
        <v>72.012955696596208</v>
      </c>
      <c r="N49" s="15">
        <v>72.012955945211942</v>
      </c>
      <c r="O49" s="15">
        <v>72.013981174112956</v>
      </c>
      <c r="P49" s="15">
        <v>72.014010500260596</v>
      </c>
      <c r="Q49" s="13">
        <v>73.400000000000006</v>
      </c>
      <c r="R49" s="14">
        <v>73.400000000000006</v>
      </c>
      <c r="S49" s="14">
        <v>73.400000000000006</v>
      </c>
      <c r="T49" s="14">
        <v>73.400000000000006</v>
      </c>
      <c r="U49" s="33">
        <v>73.400000000000006</v>
      </c>
      <c r="V49" s="27">
        <v>73.400000000000006</v>
      </c>
      <c r="W49" s="27">
        <v>73.400000000000006</v>
      </c>
      <c r="X49" s="27">
        <v>73.400000000000006</v>
      </c>
      <c r="Y49" s="27">
        <v>73.400000000000006</v>
      </c>
      <c r="Z49" s="178">
        <v>73.400000000000006</v>
      </c>
      <c r="AA49" s="178">
        <v>73.400000000000006</v>
      </c>
      <c r="AB49" s="178">
        <v>73.400000000000006</v>
      </c>
      <c r="AC49" s="178">
        <v>72.3</v>
      </c>
      <c r="AD49" s="178">
        <v>72.3</v>
      </c>
      <c r="AE49" s="178">
        <v>72.3</v>
      </c>
      <c r="AF49" s="178">
        <v>72.3</v>
      </c>
      <c r="AG49" s="178">
        <v>72.3</v>
      </c>
      <c r="AH49" s="14">
        <v>72.3</v>
      </c>
      <c r="AI49" s="14">
        <v>72.3</v>
      </c>
      <c r="AJ49" s="14">
        <v>72.3</v>
      </c>
      <c r="AK49" s="14">
        <v>72.3</v>
      </c>
      <c r="AL49" s="14">
        <v>72.3</v>
      </c>
      <c r="AM49" s="14">
        <v>72.3</v>
      </c>
      <c r="AN49" s="14">
        <v>72.3</v>
      </c>
    </row>
    <row r="50" spans="1:48" ht="14.25" customHeight="1" x14ac:dyDescent="0.25">
      <c r="B50" s="10"/>
      <c r="D50" s="11" t="s">
        <v>5</v>
      </c>
      <c r="E50" s="15">
        <v>72.364898683101202</v>
      </c>
      <c r="F50" s="15">
        <v>72.192733822064625</v>
      </c>
      <c r="G50" s="15">
        <v>72.359741165039623</v>
      </c>
      <c r="H50" s="15">
        <v>72.370314386500198</v>
      </c>
      <c r="I50" s="15">
        <v>72.49178075024993</v>
      </c>
      <c r="J50" s="15">
        <v>72.388202330722677</v>
      </c>
      <c r="K50" s="15">
        <v>72.567266819709403</v>
      </c>
      <c r="L50" s="15">
        <v>73.112717933351448</v>
      </c>
      <c r="M50" s="15">
        <v>73.349549077446511</v>
      </c>
      <c r="N50" s="15">
        <v>73.327106886616988</v>
      </c>
      <c r="O50" s="15">
        <v>72.919156861758367</v>
      </c>
      <c r="P50" s="15">
        <v>72.863896953769697</v>
      </c>
      <c r="Q50" s="13">
        <v>73.066360117742079</v>
      </c>
      <c r="R50" s="14">
        <v>72.81780973073036</v>
      </c>
      <c r="S50" s="14">
        <v>72.711178995716509</v>
      </c>
      <c r="T50" s="14">
        <v>72.599999999999994</v>
      </c>
      <c r="U50" s="33">
        <v>71.018204165322587</v>
      </c>
      <c r="V50" s="27">
        <v>73.982880547121695</v>
      </c>
      <c r="W50" s="27">
        <v>73.940660046027901</v>
      </c>
      <c r="X50" s="27">
        <v>74.058530004883266</v>
      </c>
      <c r="Y50" s="27">
        <v>74.043670987384033</v>
      </c>
      <c r="Z50" s="178">
        <v>74.098423823483657</v>
      </c>
      <c r="AA50" s="178">
        <v>73.484059756442178</v>
      </c>
      <c r="AB50" s="178">
        <v>72.145501104389325</v>
      </c>
      <c r="AC50" s="178">
        <v>72.42</v>
      </c>
      <c r="AD50" s="182">
        <v>72.58</v>
      </c>
      <c r="AE50" s="179">
        <v>72.92</v>
      </c>
      <c r="AF50" s="178">
        <v>72.209999999999994</v>
      </c>
      <c r="AG50" s="178">
        <v>71.64</v>
      </c>
      <c r="AH50" s="14">
        <v>71.28</v>
      </c>
      <c r="AI50" s="14"/>
      <c r="AJ50" s="14"/>
      <c r="AK50" s="14"/>
      <c r="AL50" s="17"/>
    </row>
    <row r="52" spans="1:48" ht="14.25" customHeight="1" x14ac:dyDescent="0.25">
      <c r="A52" s="9">
        <v>1.3</v>
      </c>
      <c r="B52" s="10" t="s">
        <v>29</v>
      </c>
      <c r="C52" s="9" t="s">
        <v>3</v>
      </c>
      <c r="D52" s="11" t="s">
        <v>4</v>
      </c>
      <c r="Q52" s="13">
        <v>95.1</v>
      </c>
      <c r="R52" s="14">
        <v>96</v>
      </c>
      <c r="S52" s="14">
        <v>96</v>
      </c>
      <c r="T52" s="14">
        <v>96</v>
      </c>
      <c r="U52" s="33">
        <v>96</v>
      </c>
      <c r="V52" s="27">
        <v>96</v>
      </c>
      <c r="W52" s="27">
        <v>96</v>
      </c>
      <c r="X52" s="27">
        <v>96</v>
      </c>
      <c r="Y52" s="27">
        <v>96</v>
      </c>
      <c r="Z52" s="178">
        <v>96</v>
      </c>
      <c r="AA52" s="178">
        <v>96</v>
      </c>
      <c r="AB52" s="178">
        <v>96</v>
      </c>
      <c r="AC52" s="178">
        <v>96.9</v>
      </c>
      <c r="AD52" s="178">
        <v>96.9</v>
      </c>
      <c r="AE52" s="178">
        <v>96.9</v>
      </c>
      <c r="AF52" s="178">
        <v>96.9</v>
      </c>
      <c r="AG52" s="178">
        <v>96.9</v>
      </c>
      <c r="AH52" s="14">
        <v>96.9</v>
      </c>
      <c r="AI52" s="14">
        <v>96.9</v>
      </c>
      <c r="AJ52" s="14">
        <v>96.9</v>
      </c>
      <c r="AK52" s="14">
        <v>96.9</v>
      </c>
      <c r="AL52" s="14">
        <v>96.9</v>
      </c>
      <c r="AM52" s="14">
        <v>96.9</v>
      </c>
      <c r="AN52" s="14">
        <v>96.9</v>
      </c>
    </row>
    <row r="53" spans="1:48" ht="14.25" customHeight="1" x14ac:dyDescent="0.25">
      <c r="B53" s="10"/>
      <c r="D53" s="11" t="s">
        <v>5</v>
      </c>
      <c r="Q53" s="13">
        <v>96.02</v>
      </c>
      <c r="R53" s="14">
        <v>96.72</v>
      </c>
      <c r="S53" s="14">
        <v>96.71</v>
      </c>
      <c r="T53" s="14">
        <v>96.32</v>
      </c>
      <c r="U53" s="33">
        <v>96.67</v>
      </c>
      <c r="V53" s="27">
        <v>96.6</v>
      </c>
      <c r="W53" s="27">
        <v>96.01</v>
      </c>
      <c r="X53" s="27">
        <v>96.04</v>
      </c>
      <c r="Y53" s="27">
        <v>96.48</v>
      </c>
      <c r="Z53" s="178">
        <v>96.35</v>
      </c>
      <c r="AA53" s="178">
        <v>96.41</v>
      </c>
      <c r="AB53" s="178">
        <v>96.59</v>
      </c>
      <c r="AC53" s="178">
        <v>97.02</v>
      </c>
      <c r="AD53" s="182">
        <v>95.89</v>
      </c>
      <c r="AE53" s="179">
        <v>96.47</v>
      </c>
      <c r="AF53" s="178">
        <v>97.68</v>
      </c>
      <c r="AG53" s="178">
        <v>94.94</v>
      </c>
      <c r="AH53" s="14">
        <v>96.72</v>
      </c>
      <c r="AI53" s="14"/>
      <c r="AJ53" s="14"/>
      <c r="AK53" s="14"/>
      <c r="AL53" s="17"/>
    </row>
    <row r="54" spans="1:48" ht="14.25" customHeight="1" x14ac:dyDescent="0.25">
      <c r="B54" s="10"/>
      <c r="Q54" s="13"/>
      <c r="R54" s="14"/>
      <c r="S54" s="14"/>
      <c r="T54" s="14"/>
      <c r="U54" s="33"/>
      <c r="Z54" s="178"/>
      <c r="AA54" s="178"/>
      <c r="AB54" s="178"/>
      <c r="AC54" s="178"/>
      <c r="AD54" s="178"/>
      <c r="AE54" s="178"/>
      <c r="AF54" s="178"/>
      <c r="AG54" s="178"/>
      <c r="AH54" s="14"/>
      <c r="AI54" s="14"/>
      <c r="AJ54" s="14"/>
      <c r="AK54" s="14"/>
      <c r="AL54" s="17"/>
    </row>
    <row r="55" spans="1:48" ht="14.25" customHeight="1" x14ac:dyDescent="0.25">
      <c r="A55" s="9">
        <v>1.4</v>
      </c>
      <c r="B55" s="10" t="s">
        <v>30</v>
      </c>
      <c r="C55" s="9" t="s">
        <v>3</v>
      </c>
      <c r="D55" s="11" t="s">
        <v>4</v>
      </c>
      <c r="E55" s="12">
        <v>9</v>
      </c>
      <c r="F55" s="12">
        <v>9</v>
      </c>
      <c r="G55" s="12">
        <v>9</v>
      </c>
      <c r="H55" s="12">
        <v>9</v>
      </c>
      <c r="I55" s="12">
        <v>9</v>
      </c>
      <c r="J55" s="12">
        <v>9</v>
      </c>
      <c r="K55" s="12">
        <v>9</v>
      </c>
      <c r="L55" s="12">
        <v>9</v>
      </c>
      <c r="M55" s="12">
        <v>9</v>
      </c>
      <c r="N55" s="12">
        <v>9</v>
      </c>
      <c r="O55" s="12">
        <v>9</v>
      </c>
      <c r="P55" s="12">
        <v>9</v>
      </c>
      <c r="Q55" s="13">
        <v>9</v>
      </c>
      <c r="R55" s="14">
        <v>9</v>
      </c>
      <c r="S55" s="14">
        <v>9</v>
      </c>
      <c r="T55" s="14">
        <v>9</v>
      </c>
      <c r="U55" s="33">
        <v>9</v>
      </c>
      <c r="V55" s="27">
        <v>9</v>
      </c>
      <c r="W55" s="27">
        <v>9</v>
      </c>
      <c r="X55" s="27">
        <v>9</v>
      </c>
      <c r="Y55" s="27">
        <v>9</v>
      </c>
      <c r="Z55" s="178">
        <v>9</v>
      </c>
      <c r="AA55" s="178">
        <v>9</v>
      </c>
      <c r="AB55" s="178">
        <v>9</v>
      </c>
      <c r="AC55" s="178">
        <v>9</v>
      </c>
      <c r="AD55" s="178">
        <v>9</v>
      </c>
      <c r="AE55" s="178">
        <v>9</v>
      </c>
      <c r="AF55" s="178">
        <v>9</v>
      </c>
      <c r="AG55" s="178">
        <v>9</v>
      </c>
      <c r="AH55" s="14">
        <v>9</v>
      </c>
      <c r="AI55" s="14">
        <v>9</v>
      </c>
      <c r="AJ55" s="14">
        <v>9</v>
      </c>
      <c r="AK55" s="14">
        <v>9</v>
      </c>
      <c r="AL55" s="14">
        <v>9</v>
      </c>
      <c r="AM55" s="14">
        <v>9</v>
      </c>
      <c r="AN55" s="14">
        <v>9</v>
      </c>
    </row>
    <row r="56" spans="1:48" ht="14.25" customHeight="1" x14ac:dyDescent="0.25">
      <c r="B56" s="10"/>
      <c r="D56" s="11" t="s">
        <v>5</v>
      </c>
      <c r="E56" s="12">
        <v>9.0167408089336742</v>
      </c>
      <c r="F56" s="12">
        <v>9.0148125303832192</v>
      </c>
      <c r="G56" s="12">
        <v>9.0155669103924296</v>
      </c>
      <c r="H56" s="12">
        <v>9.0171548452882444</v>
      </c>
      <c r="I56" s="12">
        <v>9.0171548452882444</v>
      </c>
      <c r="J56" s="12">
        <v>9.0144247442437102</v>
      </c>
      <c r="K56" s="12">
        <v>9.0145049782421989</v>
      </c>
      <c r="L56" s="12">
        <v>9.0148077532694799</v>
      </c>
      <c r="M56" s="12">
        <v>9.0169893505402055</v>
      </c>
      <c r="N56" s="12">
        <v>9.0147006495419024</v>
      </c>
      <c r="O56" s="12">
        <v>9.0149052255444762</v>
      </c>
      <c r="P56" s="12">
        <v>9.0169845003550328</v>
      </c>
      <c r="Q56" s="13">
        <v>9.0156413597265903</v>
      </c>
      <c r="R56" s="14">
        <v>9.0164756833293449</v>
      </c>
      <c r="S56" s="14">
        <v>9.0197054967607535</v>
      </c>
      <c r="T56" s="14">
        <v>9.0174535768729545</v>
      </c>
      <c r="U56" s="33">
        <v>9.0145380461191653</v>
      </c>
      <c r="V56" s="27">
        <v>9.0089490624740147</v>
      </c>
      <c r="W56" s="27">
        <v>9.018722621579327</v>
      </c>
      <c r="X56" s="27">
        <v>9.0172918530461246</v>
      </c>
      <c r="Y56" s="27">
        <v>9.0153931590444305</v>
      </c>
      <c r="Z56" s="178">
        <v>9.02</v>
      </c>
      <c r="AA56" s="178">
        <v>9.01</v>
      </c>
      <c r="AB56" s="178">
        <v>9</v>
      </c>
      <c r="AC56" s="178">
        <v>9</v>
      </c>
      <c r="AD56" s="182">
        <v>9</v>
      </c>
      <c r="AE56" s="179">
        <v>9</v>
      </c>
      <c r="AF56" s="178">
        <v>9</v>
      </c>
      <c r="AG56" s="178">
        <v>9.01</v>
      </c>
      <c r="AH56" s="14">
        <v>9</v>
      </c>
      <c r="AI56" s="14"/>
      <c r="AJ56" s="14"/>
      <c r="AK56" s="14"/>
      <c r="AL56" s="17"/>
    </row>
    <row r="57" spans="1:48" ht="14.25" customHeight="1" x14ac:dyDescent="0.25">
      <c r="B57" s="10"/>
      <c r="Q57" s="13"/>
      <c r="R57" s="14"/>
      <c r="S57" s="14"/>
      <c r="T57" s="14"/>
      <c r="U57" s="33"/>
      <c r="Z57" s="178"/>
      <c r="AA57" s="178"/>
      <c r="AB57" s="178"/>
      <c r="AC57" s="178"/>
      <c r="AD57" s="178"/>
      <c r="AE57" s="178"/>
      <c r="AF57" s="178"/>
      <c r="AG57" s="178"/>
      <c r="AH57" s="14"/>
      <c r="AI57" s="14"/>
      <c r="AJ57" s="14"/>
      <c r="AK57" s="14"/>
      <c r="AL57" s="17"/>
    </row>
    <row r="58" spans="1:48" ht="14.25" customHeight="1" x14ac:dyDescent="0.25">
      <c r="A58" s="9">
        <v>1.5</v>
      </c>
      <c r="B58" s="10" t="s">
        <v>31</v>
      </c>
      <c r="C58" s="9" t="s">
        <v>3</v>
      </c>
      <c r="D58" s="11" t="s">
        <v>4</v>
      </c>
      <c r="E58" s="12">
        <v>0.98</v>
      </c>
      <c r="F58" s="12">
        <v>0.98</v>
      </c>
      <c r="G58" s="12">
        <v>0.98</v>
      </c>
      <c r="H58" s="12">
        <v>0.98</v>
      </c>
      <c r="I58" s="12">
        <v>0.98</v>
      </c>
      <c r="J58" s="12">
        <v>0.98</v>
      </c>
      <c r="K58" s="12">
        <v>0.98</v>
      </c>
      <c r="L58" s="12">
        <v>0.98</v>
      </c>
      <c r="M58" s="12">
        <v>0.98</v>
      </c>
      <c r="N58" s="12">
        <v>0.98</v>
      </c>
      <c r="O58" s="12">
        <v>0.98</v>
      </c>
      <c r="P58" s="12">
        <v>0.98</v>
      </c>
      <c r="Q58" s="13">
        <v>0.98</v>
      </c>
      <c r="R58" s="14">
        <v>0.98</v>
      </c>
      <c r="S58" s="14">
        <v>0.98</v>
      </c>
      <c r="T58" s="14">
        <v>0.98</v>
      </c>
      <c r="U58" s="33">
        <v>0.98</v>
      </c>
      <c r="V58" s="27">
        <v>0.98</v>
      </c>
      <c r="W58" s="27">
        <v>0.98</v>
      </c>
      <c r="X58" s="27">
        <v>0.98</v>
      </c>
      <c r="Y58" s="27">
        <v>0.98</v>
      </c>
      <c r="Z58" s="178">
        <v>0.98</v>
      </c>
      <c r="AA58" s="178">
        <v>0.98</v>
      </c>
      <c r="AB58" s="178">
        <v>0.98</v>
      </c>
      <c r="AC58" s="188">
        <v>0.98499999999999999</v>
      </c>
      <c r="AD58" s="188">
        <v>0.98499999999999999</v>
      </c>
      <c r="AE58" s="188">
        <v>0.98499999999999999</v>
      </c>
      <c r="AF58" s="188">
        <v>0.98499999999999999</v>
      </c>
      <c r="AG58" s="188">
        <v>0.98499999999999999</v>
      </c>
      <c r="AH58" s="36">
        <v>0.98499999999999999</v>
      </c>
      <c r="AI58" s="36">
        <v>0.98499999999999999</v>
      </c>
      <c r="AJ58" s="36">
        <v>0.98499999999999999</v>
      </c>
      <c r="AK58" s="36">
        <v>0.98499999999999999</v>
      </c>
      <c r="AL58" s="36">
        <v>0.98499999999999999</v>
      </c>
      <c r="AM58" s="36">
        <v>0.98499999999999999</v>
      </c>
      <c r="AN58" s="36">
        <v>0.98499999999999999</v>
      </c>
      <c r="AV58" s="42"/>
    </row>
    <row r="59" spans="1:48" ht="14.25" customHeight="1" x14ac:dyDescent="0.25">
      <c r="B59" s="10"/>
      <c r="D59" s="11" t="s">
        <v>5</v>
      </c>
      <c r="E59" s="34">
        <v>0.9647245845552298</v>
      </c>
      <c r="F59" s="34">
        <v>1.0019436503373043</v>
      </c>
      <c r="G59" s="34">
        <v>1.0391627161193799</v>
      </c>
      <c r="H59" s="34">
        <v>0.99937205920411498</v>
      </c>
      <c r="I59" s="34">
        <v>0.97257946354720537</v>
      </c>
      <c r="J59" s="34">
        <v>0.975209595959596</v>
      </c>
      <c r="K59" s="34">
        <v>1.012</v>
      </c>
      <c r="L59" s="34">
        <v>0.95394292969794181</v>
      </c>
      <c r="M59" s="34">
        <v>0.97396057347670262</v>
      </c>
      <c r="N59" s="34">
        <v>0.96</v>
      </c>
      <c r="O59" s="34">
        <v>0.97908777969018945</v>
      </c>
      <c r="P59" s="34">
        <v>0.97990963855421687</v>
      </c>
      <c r="Q59" s="35">
        <v>0.99244444444444446</v>
      </c>
      <c r="R59" s="36">
        <v>0.98946002805049094</v>
      </c>
      <c r="S59" s="36">
        <v>0.99288888888888893</v>
      </c>
      <c r="T59" s="36">
        <v>0.9986956521739131</v>
      </c>
      <c r="U59" s="36">
        <v>0.99709677419354847</v>
      </c>
      <c r="V59" s="188">
        <v>0.9952134831460675</v>
      </c>
      <c r="W59" s="188">
        <v>0.99816269284712489</v>
      </c>
      <c r="X59" s="188">
        <v>0.98387356321839081</v>
      </c>
      <c r="Y59" s="188">
        <v>0.95937769683042207</v>
      </c>
      <c r="Z59" s="188">
        <v>0.98113274008157203</v>
      </c>
      <c r="AA59" s="188">
        <v>0.98779470729751406</v>
      </c>
      <c r="AB59" s="188">
        <v>0.99740517546969165</v>
      </c>
      <c r="AC59" s="27">
        <v>0.98149999999999982</v>
      </c>
      <c r="AD59" s="27">
        <v>0.98913978494623656</v>
      </c>
      <c r="AE59" s="27">
        <v>0.96738888888888885</v>
      </c>
      <c r="AF59" s="27">
        <v>0.97236559139784928</v>
      </c>
      <c r="AG59" s="27">
        <v>0.98956989247311833</v>
      </c>
      <c r="AH59" s="9">
        <v>0.99199999999999999</v>
      </c>
      <c r="AV59" s="42"/>
    </row>
    <row r="60" spans="1:48" ht="14.25" customHeight="1" x14ac:dyDescent="0.25">
      <c r="B60" s="10"/>
      <c r="Q60" s="13"/>
      <c r="R60" s="14"/>
      <c r="S60" s="14"/>
      <c r="T60" s="14"/>
      <c r="U60" s="14"/>
      <c r="V60" s="178"/>
      <c r="W60" s="178"/>
      <c r="X60" s="178"/>
      <c r="Y60" s="178"/>
      <c r="Z60" s="178"/>
      <c r="AA60" s="178"/>
      <c r="AB60" s="178"/>
      <c r="AV60" s="42"/>
    </row>
    <row r="61" spans="1:48" ht="14.25" customHeight="1" x14ac:dyDescent="0.25">
      <c r="A61" s="9">
        <v>1.6</v>
      </c>
      <c r="B61" s="10" t="s">
        <v>32</v>
      </c>
      <c r="C61" s="9" t="s">
        <v>3</v>
      </c>
      <c r="D61" s="11" t="s">
        <v>4</v>
      </c>
      <c r="E61" s="12">
        <v>66</v>
      </c>
      <c r="F61" s="12">
        <v>66</v>
      </c>
      <c r="G61" s="12">
        <v>66</v>
      </c>
      <c r="H61" s="12">
        <v>66</v>
      </c>
      <c r="I61" s="12">
        <v>66</v>
      </c>
      <c r="J61" s="12">
        <v>66</v>
      </c>
      <c r="K61" s="12">
        <v>66</v>
      </c>
      <c r="L61" s="12">
        <v>66</v>
      </c>
      <c r="M61" s="12">
        <v>66</v>
      </c>
      <c r="N61" s="12">
        <v>66</v>
      </c>
      <c r="O61" s="12">
        <v>66</v>
      </c>
      <c r="P61" s="12">
        <v>66</v>
      </c>
      <c r="Q61" s="13">
        <v>66</v>
      </c>
      <c r="R61" s="14">
        <v>66</v>
      </c>
      <c r="S61" s="14">
        <v>66</v>
      </c>
      <c r="T61" s="14">
        <v>66</v>
      </c>
      <c r="U61" s="14">
        <v>66</v>
      </c>
      <c r="V61" s="178">
        <v>66</v>
      </c>
      <c r="W61" s="178">
        <v>66</v>
      </c>
      <c r="X61" s="178">
        <v>66</v>
      </c>
      <c r="Y61" s="178">
        <v>66</v>
      </c>
      <c r="Z61" s="178">
        <v>66</v>
      </c>
      <c r="AA61" s="178">
        <v>66</v>
      </c>
      <c r="AB61" s="178">
        <v>66</v>
      </c>
      <c r="AC61" s="27">
        <v>67</v>
      </c>
      <c r="AD61" s="27">
        <v>67</v>
      </c>
      <c r="AE61" s="27">
        <v>67</v>
      </c>
      <c r="AF61" s="27">
        <v>67</v>
      </c>
      <c r="AG61" s="27">
        <v>67</v>
      </c>
      <c r="AH61" s="9">
        <v>67</v>
      </c>
      <c r="AI61" s="9">
        <v>67</v>
      </c>
      <c r="AJ61" s="9">
        <v>67</v>
      </c>
      <c r="AK61" s="9">
        <v>67</v>
      </c>
      <c r="AL61" s="9">
        <v>67</v>
      </c>
      <c r="AM61" s="9">
        <v>67</v>
      </c>
      <c r="AN61" s="9">
        <v>67</v>
      </c>
    </row>
    <row r="62" spans="1:48" ht="14.25" customHeight="1" x14ac:dyDescent="0.25">
      <c r="B62" s="10"/>
      <c r="D62" s="11" t="s">
        <v>5</v>
      </c>
      <c r="E62" s="12">
        <v>67.580666666666659</v>
      </c>
      <c r="F62" s="12">
        <v>67.991612903225814</v>
      </c>
      <c r="G62" s="12">
        <v>68.11827586206897</v>
      </c>
      <c r="H62" s="12">
        <v>67.688387096774179</v>
      </c>
      <c r="I62" s="12">
        <v>68.005483870967751</v>
      </c>
      <c r="J62" s="12">
        <v>67.861999999999995</v>
      </c>
      <c r="K62" s="12">
        <v>67.88000000000001</v>
      </c>
      <c r="L62" s="12">
        <v>67.094482758620686</v>
      </c>
      <c r="M62" s="12">
        <v>67.631935483870976</v>
      </c>
      <c r="N62" s="12">
        <v>67.504193548387107</v>
      </c>
      <c r="O62" s="12">
        <v>67.728214285714287</v>
      </c>
      <c r="P62" s="12">
        <v>67.609028866940776</v>
      </c>
      <c r="Q62" s="13">
        <v>67.664000000000001</v>
      </c>
      <c r="R62" s="14">
        <v>67.619032258064522</v>
      </c>
      <c r="S62" s="14">
        <v>67.419999999999987</v>
      </c>
      <c r="T62" s="14">
        <v>67.627419354838693</v>
      </c>
      <c r="U62" s="14">
        <v>67.524516129032264</v>
      </c>
      <c r="V62" s="178">
        <v>67.405000000000001</v>
      </c>
      <c r="W62" s="178">
        <v>67.454516129032257</v>
      </c>
      <c r="X62" s="178">
        <v>67.519333333333336</v>
      </c>
      <c r="Y62" s="178">
        <v>67.440344827586216</v>
      </c>
      <c r="Z62" s="178">
        <v>67.810967741935485</v>
      </c>
      <c r="AA62" s="178">
        <v>68.183793103448281</v>
      </c>
      <c r="AB62" s="178">
        <v>68.521935483870976</v>
      </c>
      <c r="AC62" s="27">
        <v>69.258275862068984</v>
      </c>
      <c r="AD62" s="182">
        <v>69.950967741935486</v>
      </c>
      <c r="AE62" s="179">
        <v>69.279333333333327</v>
      </c>
      <c r="AF62" s="27">
        <v>69.553290770609323</v>
      </c>
      <c r="AG62" s="27">
        <v>69.849999999999994</v>
      </c>
      <c r="AH62" s="9">
        <v>68.930000000000007</v>
      </c>
    </row>
    <row r="63" spans="1:48" ht="14.25" customHeight="1" x14ac:dyDescent="0.25">
      <c r="B63" s="10"/>
      <c r="Q63" s="13"/>
      <c r="R63" s="14"/>
      <c r="S63" s="14"/>
      <c r="T63" s="14"/>
      <c r="U63" s="14"/>
      <c r="V63" s="178"/>
      <c r="W63" s="178"/>
      <c r="X63" s="178"/>
      <c r="Y63" s="178"/>
      <c r="Z63" s="178"/>
      <c r="AA63" s="178"/>
      <c r="AB63" s="178"/>
    </row>
    <row r="64" spans="1:48" ht="14.25" customHeight="1" x14ac:dyDescent="0.25">
      <c r="B64" s="10" t="s">
        <v>33</v>
      </c>
      <c r="C64" s="9" t="s">
        <v>3</v>
      </c>
      <c r="D64" s="11" t="s">
        <v>4</v>
      </c>
      <c r="E64" s="12">
        <v>0.38</v>
      </c>
      <c r="F64" s="12">
        <v>0.38</v>
      </c>
      <c r="G64" s="12">
        <v>0.38</v>
      </c>
      <c r="H64" s="12">
        <v>0.38</v>
      </c>
      <c r="I64" s="12">
        <v>0.38</v>
      </c>
      <c r="J64" s="12">
        <v>0.38</v>
      </c>
      <c r="K64" s="12">
        <v>0.38</v>
      </c>
      <c r="L64" s="12">
        <v>2</v>
      </c>
      <c r="M64" s="12">
        <v>0.38</v>
      </c>
      <c r="N64" s="12">
        <v>0.38</v>
      </c>
      <c r="O64" s="12">
        <v>0.38</v>
      </c>
      <c r="P64" s="12">
        <v>0.38</v>
      </c>
      <c r="Q64" s="13">
        <v>0.38</v>
      </c>
      <c r="R64" s="14">
        <v>0.38</v>
      </c>
      <c r="S64" s="14">
        <v>0.38</v>
      </c>
      <c r="T64" s="14">
        <v>0.38</v>
      </c>
      <c r="U64" s="14">
        <v>0.38</v>
      </c>
      <c r="V64" s="178">
        <v>0.38</v>
      </c>
      <c r="W64" s="178">
        <v>0.38</v>
      </c>
      <c r="X64" s="178">
        <v>0.38</v>
      </c>
      <c r="Y64" s="178">
        <v>0.38</v>
      </c>
      <c r="Z64" s="178">
        <v>0.38</v>
      </c>
      <c r="AA64" s="178">
        <v>0.38</v>
      </c>
      <c r="AB64" s="178">
        <v>0.38</v>
      </c>
      <c r="AC64" s="27">
        <v>0.38</v>
      </c>
      <c r="AD64" s="27">
        <v>0.38</v>
      </c>
      <c r="AE64" s="27">
        <v>2</v>
      </c>
      <c r="AF64" s="27">
        <v>0.38</v>
      </c>
      <c r="AG64" s="27">
        <v>0.38</v>
      </c>
      <c r="AH64" s="9">
        <v>0.38</v>
      </c>
      <c r="AI64" s="9">
        <v>0.38</v>
      </c>
      <c r="AJ64" s="9">
        <v>0.38</v>
      </c>
      <c r="AK64" s="9">
        <v>0.38</v>
      </c>
      <c r="AL64" s="9">
        <v>0.38</v>
      </c>
      <c r="AM64" s="9">
        <v>0.38</v>
      </c>
      <c r="AN64" s="9">
        <v>0.38</v>
      </c>
    </row>
    <row r="65" spans="1:52" ht="14.25" customHeight="1" x14ac:dyDescent="0.25">
      <c r="B65" s="10"/>
      <c r="D65" s="11" t="s">
        <v>5</v>
      </c>
      <c r="E65" s="12">
        <v>0.23511111111111122</v>
      </c>
      <c r="F65" s="12">
        <v>0.24516129032258072</v>
      </c>
      <c r="G65" s="12">
        <v>0.32099999999999995</v>
      </c>
      <c r="H65" s="12">
        <v>0.24806451612903227</v>
      </c>
      <c r="I65" s="12">
        <v>0.23774193548387096</v>
      </c>
      <c r="J65" s="12">
        <v>0.26600000000000001</v>
      </c>
      <c r="K65" s="12">
        <v>0.23935483870967755</v>
      </c>
      <c r="L65" s="12">
        <v>2.2000000000000002</v>
      </c>
      <c r="M65" s="12">
        <v>0.26000000000000006</v>
      </c>
      <c r="N65" s="12">
        <v>0.26935483870967747</v>
      </c>
      <c r="O65" s="12">
        <v>0.25357142857142861</v>
      </c>
      <c r="P65" s="12">
        <v>0.26677419354838716</v>
      </c>
      <c r="Q65" s="13">
        <v>0.26466666666666672</v>
      </c>
      <c r="R65" s="14">
        <v>0.25870967741935486</v>
      </c>
      <c r="S65" s="14">
        <v>0.26200000000000007</v>
      </c>
      <c r="T65" s="14">
        <v>0.26612903225806461</v>
      </c>
      <c r="U65" s="14">
        <v>0.25129032258064515</v>
      </c>
      <c r="V65" s="178">
        <v>0.26433333333333336</v>
      </c>
      <c r="W65" s="178">
        <v>0.26096774193548394</v>
      </c>
      <c r="X65" s="178">
        <v>0.25466666666666671</v>
      </c>
      <c r="Y65" s="178">
        <v>0.27774193548387094</v>
      </c>
      <c r="Z65" s="178">
        <v>0.26741935483870966</v>
      </c>
      <c r="AA65" s="178">
        <v>0.27310344827586208</v>
      </c>
      <c r="AB65" s="178">
        <v>0.26225806451612915</v>
      </c>
      <c r="AC65" s="27">
        <v>0.25500000000000006</v>
      </c>
      <c r="AD65" s="182">
        <v>0.27774193548387105</v>
      </c>
      <c r="AE65" s="179">
        <v>1.5644833301389822</v>
      </c>
      <c r="AF65" s="27">
        <v>0.27129032258064517</v>
      </c>
      <c r="AG65" s="27">
        <v>0.27400000000000002</v>
      </c>
      <c r="AH65" s="9">
        <v>0.27200000000000002</v>
      </c>
    </row>
    <row r="66" spans="1:52" ht="14.25" customHeight="1" x14ac:dyDescent="0.25">
      <c r="B66" s="10"/>
      <c r="Q66" s="13"/>
      <c r="R66" s="14"/>
      <c r="S66" s="14"/>
      <c r="T66" s="14"/>
      <c r="U66" s="14"/>
      <c r="V66" s="178"/>
      <c r="W66" s="178"/>
      <c r="X66" s="178"/>
      <c r="Y66" s="178"/>
      <c r="Z66" s="178"/>
      <c r="AA66" s="178"/>
      <c r="AB66" s="178"/>
    </row>
    <row r="67" spans="1:52" ht="14.25" customHeight="1" x14ac:dyDescent="0.25">
      <c r="B67" s="10" t="s">
        <v>34</v>
      </c>
      <c r="C67" s="9" t="s">
        <v>3</v>
      </c>
      <c r="D67" s="11" t="s">
        <v>4</v>
      </c>
      <c r="E67" s="12">
        <v>12.5</v>
      </c>
      <c r="F67" s="12">
        <v>12.5</v>
      </c>
      <c r="G67" s="12">
        <v>12.5</v>
      </c>
      <c r="H67" s="12">
        <v>12.5</v>
      </c>
      <c r="I67" s="12">
        <v>12.5</v>
      </c>
      <c r="J67" s="12">
        <v>12.5</v>
      </c>
      <c r="K67" s="12">
        <v>12.5</v>
      </c>
      <c r="L67" s="12">
        <v>12.5</v>
      </c>
      <c r="M67" s="12">
        <v>12.5</v>
      </c>
      <c r="N67" s="12">
        <v>12.5</v>
      </c>
      <c r="O67" s="12">
        <v>12.5</v>
      </c>
      <c r="P67" s="12">
        <v>12.5</v>
      </c>
      <c r="Q67" s="13">
        <v>12.5</v>
      </c>
      <c r="R67" s="14">
        <v>12.5</v>
      </c>
      <c r="S67" s="14">
        <v>12.5</v>
      </c>
      <c r="T67" s="14">
        <v>12.5</v>
      </c>
      <c r="U67" s="14">
        <v>12.5</v>
      </c>
      <c r="V67" s="178">
        <v>12.5</v>
      </c>
      <c r="W67" s="178">
        <v>12.5</v>
      </c>
      <c r="X67" s="178">
        <v>12.5</v>
      </c>
      <c r="Y67" s="178">
        <v>12.5</v>
      </c>
      <c r="Z67" s="178">
        <v>12.5</v>
      </c>
      <c r="AA67" s="178">
        <v>12.5</v>
      </c>
      <c r="AB67" s="178">
        <v>12.5</v>
      </c>
      <c r="AC67" s="178">
        <v>12.7</v>
      </c>
      <c r="AD67" s="178">
        <v>12.7</v>
      </c>
      <c r="AE67" s="178">
        <v>12.7</v>
      </c>
      <c r="AF67" s="178">
        <v>12.7</v>
      </c>
      <c r="AG67" s="178">
        <v>12.7</v>
      </c>
      <c r="AH67" s="14">
        <v>12.7</v>
      </c>
      <c r="AI67" s="14">
        <v>12.7</v>
      </c>
      <c r="AJ67" s="14">
        <v>12.7</v>
      </c>
      <c r="AK67" s="14">
        <v>12.7</v>
      </c>
      <c r="AL67" s="14">
        <v>12.7</v>
      </c>
      <c r="AM67" s="14">
        <v>12.7</v>
      </c>
      <c r="AN67" s="14">
        <v>12.7</v>
      </c>
    </row>
    <row r="68" spans="1:52" ht="14.25" customHeight="1" x14ac:dyDescent="0.25">
      <c r="B68" s="10"/>
      <c r="D68" s="11" t="s">
        <v>5</v>
      </c>
      <c r="E68" s="15">
        <v>12.201034482758619</v>
      </c>
      <c r="F68" s="15">
        <v>12.033870967741938</v>
      </c>
      <c r="G68" s="15">
        <v>12.062666666666667</v>
      </c>
      <c r="H68" s="15">
        <v>12.125483870967741</v>
      </c>
      <c r="I68" s="15">
        <v>12.281935483870969</v>
      </c>
      <c r="J68" s="15">
        <v>12.31</v>
      </c>
      <c r="K68" s="15">
        <v>12.203225806451613</v>
      </c>
      <c r="L68" s="15">
        <v>12.049666666666665</v>
      </c>
      <c r="M68" s="15">
        <v>12.38774193548387</v>
      </c>
      <c r="N68" s="15">
        <v>12.143870967741934</v>
      </c>
      <c r="O68" s="15">
        <v>11.999285714285714</v>
      </c>
      <c r="P68" s="15">
        <v>11.85290322580645</v>
      </c>
      <c r="Q68" s="13">
        <v>12.198333333333334</v>
      </c>
      <c r="R68" s="14">
        <v>12.395806451612906</v>
      </c>
      <c r="S68" s="14">
        <v>12.232333333333335</v>
      </c>
      <c r="T68" s="14">
        <v>11.884838709677419</v>
      </c>
      <c r="U68" s="14">
        <v>11.674838709677417</v>
      </c>
      <c r="V68" s="178">
        <v>11.768333333333333</v>
      </c>
      <c r="W68" s="178">
        <v>11.930645161290323</v>
      </c>
      <c r="X68" s="178">
        <v>11.649666666666667</v>
      </c>
      <c r="Y68" s="178">
        <v>11.759354838709674</v>
      </c>
      <c r="Z68" s="178">
        <v>11.748387096774193</v>
      </c>
      <c r="AA68" s="178">
        <v>11.651034482758627</v>
      </c>
      <c r="AB68" s="178">
        <v>11.955161290322581</v>
      </c>
      <c r="AC68" s="27">
        <v>11.991999999999999</v>
      </c>
      <c r="AD68" s="27">
        <v>11.576774193548385</v>
      </c>
      <c r="AE68" s="27">
        <v>11.459000000000001</v>
      </c>
      <c r="AF68" s="27">
        <v>11.983870967741936</v>
      </c>
      <c r="AG68" s="27">
        <v>12.4</v>
      </c>
      <c r="AH68" s="9">
        <v>12.22</v>
      </c>
    </row>
    <row r="69" spans="1:52" ht="14.25" customHeight="1" x14ac:dyDescent="0.25">
      <c r="B69" s="10"/>
      <c r="Q69" s="13"/>
      <c r="R69" s="14"/>
      <c r="S69" s="14"/>
      <c r="T69" s="14"/>
      <c r="U69" s="14"/>
      <c r="V69" s="178"/>
      <c r="W69" s="178"/>
      <c r="X69" s="178"/>
      <c r="Y69" s="178"/>
      <c r="Z69" s="178"/>
      <c r="AA69" s="178"/>
      <c r="AB69" s="178"/>
    </row>
    <row r="70" spans="1:52" ht="14.25" customHeight="1" x14ac:dyDescent="0.25">
      <c r="B70" s="10" t="s">
        <v>35</v>
      </c>
      <c r="C70" s="9" t="s">
        <v>3</v>
      </c>
      <c r="D70" s="11" t="s">
        <v>4</v>
      </c>
      <c r="E70" s="12">
        <v>0.65</v>
      </c>
      <c r="F70" s="12">
        <v>0.65</v>
      </c>
      <c r="G70" s="12">
        <v>0.65</v>
      </c>
      <c r="H70" s="12">
        <v>0.65</v>
      </c>
      <c r="I70" s="12">
        <v>0.65</v>
      </c>
      <c r="J70" s="12">
        <v>0.65</v>
      </c>
      <c r="K70" s="12">
        <v>0.65</v>
      </c>
      <c r="L70" s="12">
        <v>0.65</v>
      </c>
      <c r="M70" s="12">
        <v>0.65</v>
      </c>
      <c r="N70" s="12">
        <v>0.65</v>
      </c>
      <c r="O70" s="12">
        <v>0.65</v>
      </c>
      <c r="P70" s="12">
        <v>0.65</v>
      </c>
      <c r="Q70" s="13">
        <v>0.65</v>
      </c>
      <c r="R70" s="14">
        <v>0.65</v>
      </c>
      <c r="S70" s="14">
        <v>0.65</v>
      </c>
      <c r="T70" s="14">
        <v>0.65</v>
      </c>
      <c r="U70" s="14">
        <v>0.65</v>
      </c>
      <c r="V70" s="178">
        <v>0.65</v>
      </c>
      <c r="W70" s="178">
        <v>0.65</v>
      </c>
      <c r="X70" s="178">
        <v>0.65</v>
      </c>
      <c r="Y70" s="178">
        <v>0.65</v>
      </c>
      <c r="Z70" s="178">
        <v>0.65</v>
      </c>
      <c r="AA70" s="178">
        <v>0.65</v>
      </c>
      <c r="AB70" s="178">
        <v>0.65</v>
      </c>
      <c r="AC70" s="27">
        <v>0.75</v>
      </c>
      <c r="AD70" s="27">
        <v>0.75</v>
      </c>
      <c r="AE70" s="27">
        <v>0.75</v>
      </c>
      <c r="AF70" s="27">
        <v>0.75</v>
      </c>
      <c r="AG70" s="27">
        <v>0.75</v>
      </c>
      <c r="AH70" s="9">
        <v>0.75</v>
      </c>
      <c r="AI70" s="9">
        <v>0.75</v>
      </c>
      <c r="AJ70" s="9">
        <v>0.75</v>
      </c>
      <c r="AK70" s="9">
        <v>0.75</v>
      </c>
      <c r="AL70" s="9">
        <v>0.75</v>
      </c>
      <c r="AM70" s="9">
        <v>0.75</v>
      </c>
      <c r="AN70" s="9">
        <v>0.75</v>
      </c>
    </row>
    <row r="71" spans="1:52" ht="14.25" customHeight="1" x14ac:dyDescent="0.25">
      <c r="B71" s="10"/>
      <c r="D71" s="11" t="s">
        <v>5</v>
      </c>
      <c r="E71" s="12">
        <v>0.58413793103448297</v>
      </c>
      <c r="F71" s="12">
        <v>0.58322580645161282</v>
      </c>
      <c r="G71" s="12">
        <v>0.56833333333333336</v>
      </c>
      <c r="H71" s="12">
        <v>0.57000000000000006</v>
      </c>
      <c r="I71" s="12">
        <v>0.56516129032258078</v>
      </c>
      <c r="J71" s="12">
        <v>0.56800000000000006</v>
      </c>
      <c r="K71" s="12">
        <v>0.53612903225806463</v>
      </c>
      <c r="L71" s="12">
        <v>0.5116666666666666</v>
      </c>
      <c r="M71" s="12">
        <v>0.50258064516129053</v>
      </c>
      <c r="N71" s="12">
        <v>0.53999999999999992</v>
      </c>
      <c r="O71" s="12">
        <v>0.51714285714285713</v>
      </c>
      <c r="P71" s="12">
        <v>0.57096774193548394</v>
      </c>
      <c r="Q71" s="13">
        <v>0.55833333333333346</v>
      </c>
      <c r="R71" s="14">
        <v>0.510967741935484</v>
      </c>
      <c r="S71" s="14">
        <v>0.54066666666666674</v>
      </c>
      <c r="T71" s="14">
        <v>0.53709677419354829</v>
      </c>
      <c r="U71" s="14">
        <v>0.58806451612903221</v>
      </c>
      <c r="V71" s="178">
        <v>0.6006557377049182</v>
      </c>
      <c r="W71" s="178">
        <v>0.59402173913043499</v>
      </c>
      <c r="X71" s="178">
        <v>0.64700000000000035</v>
      </c>
      <c r="Y71" s="178">
        <v>0.61039215686274506</v>
      </c>
      <c r="Z71" s="178">
        <v>0.60608695652173883</v>
      </c>
      <c r="AA71" s="178">
        <v>0.57448275862068987</v>
      </c>
      <c r="AB71" s="178">
        <v>0.52645161290322584</v>
      </c>
      <c r="AC71" s="27">
        <v>0.54366666666666674</v>
      </c>
      <c r="AD71" s="27">
        <v>0.61483870967741916</v>
      </c>
      <c r="AE71" s="27">
        <v>0.67666666666666653</v>
      </c>
      <c r="AF71" s="27">
        <v>0.61806451612903202</v>
      </c>
      <c r="AG71" s="27">
        <v>0.56000000000000005</v>
      </c>
      <c r="AH71" s="9">
        <v>0.55000000000000004</v>
      </c>
    </row>
    <row r="72" spans="1:52" ht="14.25" customHeight="1" x14ac:dyDescent="0.25">
      <c r="B72" s="10"/>
      <c r="Q72" s="13"/>
      <c r="R72" s="14"/>
      <c r="S72" s="14"/>
      <c r="T72" s="14"/>
      <c r="U72" s="14"/>
      <c r="V72" s="178"/>
      <c r="W72" s="178"/>
      <c r="X72" s="178"/>
      <c r="Y72" s="178"/>
      <c r="Z72" s="178"/>
      <c r="AA72" s="178"/>
      <c r="AB72" s="178"/>
    </row>
    <row r="73" spans="1:52" ht="14.25" customHeight="1" x14ac:dyDescent="0.25">
      <c r="B73" s="10" t="s">
        <v>36</v>
      </c>
      <c r="C73" s="9" t="s">
        <v>27</v>
      </c>
      <c r="D73" s="11" t="s">
        <v>4</v>
      </c>
      <c r="E73" s="12">
        <v>151554.04694874413</v>
      </c>
      <c r="F73" s="12">
        <v>156639.73391577357</v>
      </c>
      <c r="G73" s="12">
        <v>155008.46443425285</v>
      </c>
      <c r="H73" s="12">
        <v>157140.61407341575</v>
      </c>
      <c r="I73" s="12">
        <v>157375.59079979997</v>
      </c>
      <c r="J73" s="12">
        <v>152374.03986135547</v>
      </c>
      <c r="K73" s="12">
        <v>155042.89029010432</v>
      </c>
      <c r="L73" s="12">
        <v>152572.52018033806</v>
      </c>
      <c r="M73" s="12">
        <v>158675.98532078991</v>
      </c>
      <c r="N73" s="12">
        <v>158292.93453217551</v>
      </c>
      <c r="O73" s="12">
        <v>141787.95728103269</v>
      </c>
      <c r="P73" s="12">
        <v>157328.08814035001</v>
      </c>
      <c r="Q73" s="12">
        <v>151554.04694874413</v>
      </c>
      <c r="R73" s="12">
        <v>156639.73391577357</v>
      </c>
      <c r="S73" s="12">
        <v>155008.46443425285</v>
      </c>
      <c r="T73" s="12">
        <v>157140.61407341575</v>
      </c>
      <c r="U73" s="12">
        <v>157375.59079979997</v>
      </c>
      <c r="V73" s="187">
        <v>152374.03986135547</v>
      </c>
      <c r="W73" s="187">
        <v>155042.89029010432</v>
      </c>
      <c r="X73" s="187">
        <v>152572.52018033806</v>
      </c>
      <c r="Y73" s="187">
        <v>158675.98532078991</v>
      </c>
      <c r="Z73" s="187">
        <v>158292.93453217551</v>
      </c>
      <c r="AA73" s="187">
        <v>141787.95728103269</v>
      </c>
      <c r="AB73" s="187">
        <v>157328.08814035001</v>
      </c>
      <c r="AC73" s="170">
        <v>152511.39801914376</v>
      </c>
      <c r="AD73" s="29">
        <v>157442.42569775388</v>
      </c>
      <c r="AE73" s="29">
        <v>154873.62408384203</v>
      </c>
      <c r="AF73" s="29">
        <v>159417.96258042663</v>
      </c>
      <c r="AG73" s="29">
        <v>157625</v>
      </c>
      <c r="AH73" s="18">
        <v>156176</v>
      </c>
      <c r="AI73" s="18">
        <v>158079</v>
      </c>
      <c r="AJ73" s="18">
        <v>155705.8079090493</v>
      </c>
      <c r="AK73" s="18">
        <v>156006.63641931393</v>
      </c>
      <c r="AL73" s="18">
        <v>154392.61496113896</v>
      </c>
      <c r="AM73" s="18">
        <v>142866.91225478152</v>
      </c>
      <c r="AN73" s="18">
        <v>150358.06441514537</v>
      </c>
      <c r="AQ73" s="30"/>
    </row>
    <row r="74" spans="1:52" ht="14.25" customHeight="1" x14ac:dyDescent="0.25">
      <c r="B74" s="10"/>
      <c r="D74" s="11" t="s">
        <v>5</v>
      </c>
      <c r="E74" s="12">
        <v>151890.72871702522</v>
      </c>
      <c r="F74" s="12">
        <v>157415.30662984613</v>
      </c>
      <c r="G74" s="12">
        <v>154300.09934377499</v>
      </c>
      <c r="H74" s="12">
        <v>157048.09913876565</v>
      </c>
      <c r="I74" s="12">
        <v>157506.87948530636</v>
      </c>
      <c r="J74" s="12">
        <v>151763.0407081212</v>
      </c>
      <c r="K74" s="12">
        <v>157525.18130960618</v>
      </c>
      <c r="L74" s="12">
        <v>146604.95202330471</v>
      </c>
      <c r="M74" s="12">
        <v>153654.57391728109</v>
      </c>
      <c r="N74" s="12">
        <v>158531.43395793618</v>
      </c>
      <c r="O74" s="12">
        <v>143034.5561192765</v>
      </c>
      <c r="P74" s="12">
        <v>159503.27045016884</v>
      </c>
      <c r="Q74" s="12">
        <v>151890.72871702522</v>
      </c>
      <c r="R74" s="12">
        <v>157415.30662984613</v>
      </c>
      <c r="S74" s="12">
        <v>154300.09934377499</v>
      </c>
      <c r="T74" s="12">
        <v>157048.09913876565</v>
      </c>
      <c r="U74" s="12">
        <v>157506.87948530636</v>
      </c>
      <c r="V74" s="187">
        <v>151763.0407081212</v>
      </c>
      <c r="W74" s="187">
        <v>157525.18130960618</v>
      </c>
      <c r="X74" s="187">
        <v>146604.95202330471</v>
      </c>
      <c r="Y74" s="187">
        <v>153654.57391728109</v>
      </c>
      <c r="Z74" s="187">
        <v>158531.43395793618</v>
      </c>
      <c r="AA74" s="187">
        <v>143034.5561192765</v>
      </c>
      <c r="AB74" s="187">
        <v>159503.27045016884</v>
      </c>
      <c r="AC74" s="170">
        <v>153117.91121399717</v>
      </c>
      <c r="AD74" s="29">
        <v>157430.94698051008</v>
      </c>
      <c r="AE74" s="29">
        <v>155280.44132009207</v>
      </c>
      <c r="AF74" s="29">
        <v>158183.84033793063</v>
      </c>
      <c r="AG74" s="29">
        <v>154018</v>
      </c>
      <c r="AH74" s="18">
        <v>152064</v>
      </c>
      <c r="AI74" s="18"/>
      <c r="AJ74" s="18"/>
      <c r="AK74" s="18"/>
      <c r="AL74" s="18"/>
      <c r="AM74" s="18"/>
      <c r="AN74" s="18"/>
      <c r="AQ74" s="32"/>
    </row>
    <row r="75" spans="1:52" ht="14.25" customHeight="1" x14ac:dyDescent="0.25">
      <c r="B75" s="10"/>
      <c r="Q75" s="13"/>
      <c r="R75" s="14"/>
      <c r="S75" s="14"/>
      <c r="T75" s="14"/>
      <c r="U75" s="14"/>
      <c r="V75" s="178"/>
      <c r="W75" s="178"/>
      <c r="X75" s="178"/>
      <c r="Y75" s="178"/>
      <c r="Z75" s="178"/>
      <c r="AA75" s="178"/>
      <c r="AB75" s="178"/>
    </row>
    <row r="76" spans="1:52" ht="31.5" customHeight="1" x14ac:dyDescent="0.25">
      <c r="A76" s="9">
        <v>1.1000000000000001</v>
      </c>
      <c r="B76" s="10" t="s">
        <v>36</v>
      </c>
      <c r="C76" s="9" t="s">
        <v>282</v>
      </c>
      <c r="D76" s="11" t="s">
        <v>4</v>
      </c>
      <c r="E76" s="12">
        <f>E73/30</f>
        <v>5051.8015649581375</v>
      </c>
      <c r="F76" s="12">
        <f>F73/31</f>
        <v>5052.8946424443084</v>
      </c>
      <c r="G76" s="12">
        <f>G73/30</f>
        <v>5166.9488144750949</v>
      </c>
      <c r="H76" s="12">
        <f>H73/31</f>
        <v>5069.0520668843792</v>
      </c>
      <c r="I76" s="12">
        <f>I73/31</f>
        <v>5076.6319612838697</v>
      </c>
      <c r="J76" s="12">
        <f>J73/30</f>
        <v>5079.1346620451823</v>
      </c>
      <c r="K76" s="12">
        <f>K73/31</f>
        <v>5001.383557745301</v>
      </c>
      <c r="L76" s="12">
        <f>L73/30</f>
        <v>5085.7506726779357</v>
      </c>
      <c r="M76" s="12">
        <f>M73/31</f>
        <v>5118.5801716383839</v>
      </c>
      <c r="N76" s="12">
        <f>N73/31</f>
        <v>5106.2236945863069</v>
      </c>
      <c r="O76" s="12">
        <f>O73/28</f>
        <v>5063.8556171797391</v>
      </c>
      <c r="P76" s="12">
        <f>P73/31</f>
        <v>5075.0996174306456</v>
      </c>
      <c r="Q76" s="12">
        <f>Q73/30</f>
        <v>5051.8015649581375</v>
      </c>
      <c r="R76" s="12">
        <f>R73/31</f>
        <v>5052.8946424443084</v>
      </c>
      <c r="S76" s="12">
        <f>S73/30</f>
        <v>5166.9488144750949</v>
      </c>
      <c r="T76" s="12">
        <f>T73/31</f>
        <v>5069.0520668843792</v>
      </c>
      <c r="U76" s="12">
        <f>U73/31</f>
        <v>5076.6319612838697</v>
      </c>
      <c r="V76" s="187">
        <f>V73/30</f>
        <v>5079.1346620451823</v>
      </c>
      <c r="W76" s="187">
        <f>W73/31</f>
        <v>5001.383557745301</v>
      </c>
      <c r="X76" s="187">
        <f>X73/30</f>
        <v>5085.7506726779357</v>
      </c>
      <c r="Y76" s="187">
        <f>Y73/31</f>
        <v>5118.5801716383839</v>
      </c>
      <c r="Z76" s="187">
        <f>Z73/31</f>
        <v>5106.2236945863069</v>
      </c>
      <c r="AA76" s="187">
        <f>AA73/29</f>
        <v>4889.2399062425065</v>
      </c>
      <c r="AB76" s="187">
        <f>AB73/31</f>
        <v>5075.0996174306456</v>
      </c>
      <c r="AC76" s="187">
        <f>AC73/30</f>
        <v>5083.7132673047918</v>
      </c>
      <c r="AD76" s="187">
        <f>AD73/31</f>
        <v>5078.7879257339964</v>
      </c>
      <c r="AE76" s="187">
        <f>AE73/30</f>
        <v>5162.4541361280681</v>
      </c>
      <c r="AF76" s="187">
        <f>AF73/31</f>
        <v>5142.5149219492459</v>
      </c>
      <c r="AG76" s="187">
        <f>AG73/31</f>
        <v>5084.677419354839</v>
      </c>
      <c r="AH76" s="12">
        <f>AH73/30</f>
        <v>5205.8666666666668</v>
      </c>
      <c r="AI76" s="12">
        <f>AI73/31</f>
        <v>5099.322580645161</v>
      </c>
      <c r="AJ76" s="12">
        <f>AJ73/30</f>
        <v>5190.19359696831</v>
      </c>
      <c r="AK76" s="12">
        <f>AK73/31</f>
        <v>5032.472142558514</v>
      </c>
      <c r="AL76" s="12">
        <f>AL73/31</f>
        <v>4980.4069342302892</v>
      </c>
      <c r="AM76" s="12">
        <f>AM73/28</f>
        <v>5102.3897233850539</v>
      </c>
      <c r="AN76" s="12">
        <f>AN73/31</f>
        <v>4850.2601424240447</v>
      </c>
      <c r="AO76" s="18"/>
      <c r="AP76" s="18"/>
      <c r="AQ76" s="30"/>
      <c r="AR76" s="18"/>
      <c r="AS76" s="18"/>
      <c r="AT76" s="18"/>
      <c r="AU76" s="18"/>
      <c r="AV76" s="18"/>
      <c r="AW76" s="18"/>
      <c r="AX76" s="18"/>
      <c r="AY76" s="18"/>
      <c r="AZ76" s="18"/>
    </row>
    <row r="77" spans="1:52" ht="14.25" customHeight="1" x14ac:dyDescent="0.25">
      <c r="B77" s="10"/>
      <c r="D77" s="11" t="s">
        <v>5</v>
      </c>
      <c r="E77" s="12">
        <f>E74/30</f>
        <v>5063.0242905675077</v>
      </c>
      <c r="F77" s="12">
        <f>F74/31</f>
        <v>5077.9131170918108</v>
      </c>
      <c r="G77" s="12">
        <f>G74/30</f>
        <v>5143.3366447924991</v>
      </c>
      <c r="H77" s="12">
        <f>H74/31</f>
        <v>5066.0677141537308</v>
      </c>
      <c r="I77" s="12">
        <f>I74/31</f>
        <v>5080.8670801711733</v>
      </c>
      <c r="J77" s="12">
        <f>J74/30</f>
        <v>5058.7680236040405</v>
      </c>
      <c r="K77" s="12">
        <f>K74/31</f>
        <v>5081.4574616001992</v>
      </c>
      <c r="L77" s="12">
        <f>L74/30</f>
        <v>4886.8317341101565</v>
      </c>
      <c r="M77" s="12">
        <f>M74/31</f>
        <v>4956.5991586219707</v>
      </c>
      <c r="N77" s="12">
        <f>N74/31</f>
        <v>5113.9172244495539</v>
      </c>
      <c r="O77" s="12">
        <f>O74/28</f>
        <v>5108.3770042598753</v>
      </c>
      <c r="P77" s="12">
        <f>P74/31</f>
        <v>5145.2667887151238</v>
      </c>
      <c r="Q77" s="12">
        <f>Q74/30</f>
        <v>5063.0242905675077</v>
      </c>
      <c r="R77" s="12">
        <f>R74/31</f>
        <v>5077.9131170918108</v>
      </c>
      <c r="S77" s="12">
        <f>S74/30</f>
        <v>5143.3366447924991</v>
      </c>
      <c r="T77" s="12">
        <f>T74/31</f>
        <v>5066.0677141537308</v>
      </c>
      <c r="U77" s="12">
        <f>U74/31</f>
        <v>5080.8670801711733</v>
      </c>
      <c r="V77" s="187">
        <f>V74/30</f>
        <v>5058.7680236040405</v>
      </c>
      <c r="W77" s="187">
        <f>W74/31</f>
        <v>5081.4574616001992</v>
      </c>
      <c r="X77" s="187">
        <f>X74/30</f>
        <v>4886.8317341101565</v>
      </c>
      <c r="Y77" s="187">
        <f>Y74/31</f>
        <v>4956.5991586219707</v>
      </c>
      <c r="Z77" s="187">
        <f>Z74/31</f>
        <v>5113.9172244495539</v>
      </c>
      <c r="AA77" s="187">
        <f>AA74/29</f>
        <v>4932.2260730785001</v>
      </c>
      <c r="AB77" s="187">
        <f>AB74/31</f>
        <v>5145.2667887151238</v>
      </c>
      <c r="AC77" s="187">
        <f>AC74/30</f>
        <v>5103.9303737999053</v>
      </c>
      <c r="AD77" s="187">
        <f>AD74/31</f>
        <v>5078.4176445325829</v>
      </c>
      <c r="AE77" s="187">
        <f>AE74/30</f>
        <v>5176.0147106697359</v>
      </c>
      <c r="AF77" s="187">
        <f>AF74/31</f>
        <v>5102.7045270300205</v>
      </c>
      <c r="AG77" s="187">
        <f>AG74/31</f>
        <v>4968.322580645161</v>
      </c>
      <c r="AH77" s="12">
        <f>AH74/30</f>
        <v>5068.8</v>
      </c>
      <c r="AI77" s="12">
        <f>AI74/31</f>
        <v>0</v>
      </c>
      <c r="AJ77" s="12">
        <f>AJ74/30</f>
        <v>0</v>
      </c>
      <c r="AK77" s="12">
        <f>AK74/31</f>
        <v>0</v>
      </c>
      <c r="AL77" s="12">
        <f>AL74/31</f>
        <v>0</v>
      </c>
      <c r="AM77" s="12">
        <f>AM74/28</f>
        <v>0</v>
      </c>
      <c r="AN77" s="12">
        <f>AN74/31</f>
        <v>0</v>
      </c>
      <c r="AO77" s="18"/>
      <c r="AP77" s="31"/>
      <c r="AQ77" s="32"/>
      <c r="AR77" s="14"/>
      <c r="AS77" s="14"/>
      <c r="AT77" s="14"/>
      <c r="AU77" s="14"/>
      <c r="AV77" s="14"/>
      <c r="AW77" s="14"/>
      <c r="AX77" s="17"/>
    </row>
    <row r="78" spans="1:52" ht="14.25" customHeight="1" x14ac:dyDescent="0.25">
      <c r="B78" s="10"/>
      <c r="Q78" s="13"/>
      <c r="R78" s="14"/>
      <c r="S78" s="14"/>
      <c r="T78" s="14"/>
      <c r="U78" s="33"/>
      <c r="Z78" s="178"/>
      <c r="AA78" s="178"/>
      <c r="AB78" s="178"/>
      <c r="AC78" s="178"/>
      <c r="AD78" s="178"/>
      <c r="AE78" s="178"/>
      <c r="AF78" s="178"/>
      <c r="AG78" s="178"/>
      <c r="AH78" s="14"/>
      <c r="AI78" s="14"/>
      <c r="AJ78" s="14"/>
      <c r="AK78" s="14"/>
      <c r="AL78" s="17"/>
    </row>
    <row r="79" spans="1:52" ht="14.25" customHeight="1" x14ac:dyDescent="0.25">
      <c r="B79" s="10" t="s">
        <v>37</v>
      </c>
      <c r="C79" s="9" t="s">
        <v>3</v>
      </c>
      <c r="D79" s="11" t="s">
        <v>4</v>
      </c>
      <c r="E79" s="15">
        <v>72.013073327905559</v>
      </c>
      <c r="F79" s="15">
        <v>72.014363220571624</v>
      </c>
      <c r="G79" s="15">
        <v>72.308270051792846</v>
      </c>
      <c r="H79" s="15">
        <v>72.013071331519342</v>
      </c>
      <c r="I79" s="15">
        <v>72.013188909643404</v>
      </c>
      <c r="J79" s="15">
        <v>72.013556162300958</v>
      </c>
      <c r="K79" s="15">
        <v>72.369781686468144</v>
      </c>
      <c r="L79" s="15">
        <v>72.369672172895733</v>
      </c>
      <c r="M79" s="15">
        <v>72.36942976811325</v>
      </c>
      <c r="N79" s="15">
        <v>72.356993447813181</v>
      </c>
      <c r="O79" s="15">
        <v>72.2065774650153</v>
      </c>
      <c r="P79" s="15">
        <v>72.013188909643404</v>
      </c>
      <c r="Q79" s="13">
        <v>73.5</v>
      </c>
      <c r="R79" s="14">
        <v>73.5</v>
      </c>
      <c r="S79" s="14">
        <v>73.5</v>
      </c>
      <c r="T79" s="14">
        <v>73.5</v>
      </c>
      <c r="U79" s="14">
        <v>73.5</v>
      </c>
      <c r="V79" s="178">
        <v>73.5</v>
      </c>
      <c r="W79" s="178">
        <v>73.5</v>
      </c>
      <c r="X79" s="178">
        <v>73.5</v>
      </c>
      <c r="Y79" s="178">
        <v>73.5</v>
      </c>
      <c r="Z79" s="178">
        <v>73.5</v>
      </c>
      <c r="AA79" s="178">
        <v>73.5</v>
      </c>
      <c r="AB79" s="178">
        <v>73.5</v>
      </c>
      <c r="AC79" s="178">
        <v>72.3</v>
      </c>
      <c r="AD79" s="178">
        <v>72.3</v>
      </c>
      <c r="AE79" s="178">
        <v>72.3</v>
      </c>
      <c r="AF79" s="178">
        <v>72.3</v>
      </c>
      <c r="AG79" s="178">
        <v>72.3</v>
      </c>
      <c r="AH79" s="14">
        <v>72.3</v>
      </c>
      <c r="AI79" s="14">
        <v>72.3</v>
      </c>
      <c r="AJ79" s="14">
        <v>72.3</v>
      </c>
      <c r="AK79" s="14">
        <v>72.3</v>
      </c>
      <c r="AL79" s="14">
        <v>72.3</v>
      </c>
      <c r="AM79" s="14">
        <v>72.3</v>
      </c>
      <c r="AN79" s="14">
        <v>72.3</v>
      </c>
    </row>
    <row r="80" spans="1:52" ht="14.25" customHeight="1" x14ac:dyDescent="0.25">
      <c r="B80" s="10"/>
      <c r="D80" s="11" t="s">
        <v>5</v>
      </c>
      <c r="E80" s="15">
        <v>72.373292291035156</v>
      </c>
      <c r="F80" s="15">
        <v>72.384972403398322</v>
      </c>
      <c r="G80" s="15">
        <v>72.609387766686993</v>
      </c>
      <c r="H80" s="15">
        <v>72.398001934162195</v>
      </c>
      <c r="I80" s="15">
        <v>72.35605334911034</v>
      </c>
      <c r="J80" s="15">
        <v>72.396364418810776</v>
      </c>
      <c r="K80" s="15">
        <v>72.584593433693186</v>
      </c>
      <c r="L80" s="15">
        <v>72.865429466535986</v>
      </c>
      <c r="M80" s="15">
        <v>73.358551988271657</v>
      </c>
      <c r="N80" s="15">
        <v>73.43958901594749</v>
      </c>
      <c r="O80" s="15">
        <v>72.936946947263237</v>
      </c>
      <c r="P80" s="15">
        <v>72.997030671623293</v>
      </c>
      <c r="Q80" s="13">
        <v>73.143601625031494</v>
      </c>
      <c r="R80" s="14">
        <v>72.892219467412886</v>
      </c>
      <c r="S80" s="14">
        <v>72.943816161534443</v>
      </c>
      <c r="T80" s="14">
        <v>72.5</v>
      </c>
      <c r="U80" s="14">
        <v>73.900000000000006</v>
      </c>
      <c r="V80" s="178">
        <v>74.010839677767365</v>
      </c>
      <c r="W80" s="178">
        <v>73.985093296915423</v>
      </c>
      <c r="X80" s="178">
        <v>74.493962674781613</v>
      </c>
      <c r="Y80" s="178">
        <v>74.185291698514519</v>
      </c>
      <c r="Z80" s="178">
        <v>74.186981345885755</v>
      </c>
      <c r="AA80" s="178">
        <v>73.50409374711559</v>
      </c>
      <c r="AB80" s="178">
        <v>72.158830026871712</v>
      </c>
      <c r="AC80" s="27">
        <v>72.73</v>
      </c>
      <c r="AD80" s="27">
        <v>72.63</v>
      </c>
      <c r="AE80" s="179">
        <v>72.69</v>
      </c>
      <c r="AF80" s="189">
        <v>72.674572517157571</v>
      </c>
      <c r="AG80" s="27">
        <v>71.7</v>
      </c>
      <c r="AH80" s="9">
        <v>71.42</v>
      </c>
    </row>
    <row r="81" spans="2:40" ht="14.25" customHeight="1" x14ac:dyDescent="0.25">
      <c r="B81" s="10"/>
      <c r="Q81" s="13"/>
      <c r="R81" s="14"/>
      <c r="S81" s="14"/>
      <c r="T81" s="14"/>
      <c r="U81" s="14"/>
      <c r="V81" s="178"/>
      <c r="W81" s="178"/>
      <c r="X81" s="178"/>
      <c r="Y81" s="178"/>
      <c r="Z81" s="178"/>
      <c r="AA81" s="178"/>
      <c r="AB81" s="178"/>
    </row>
    <row r="82" spans="2:40" ht="14.25" customHeight="1" x14ac:dyDescent="0.25">
      <c r="B82" s="10" t="s">
        <v>38</v>
      </c>
      <c r="C82" s="9" t="s">
        <v>3</v>
      </c>
      <c r="D82" s="11" t="s">
        <v>4</v>
      </c>
      <c r="Q82" s="13">
        <v>95</v>
      </c>
      <c r="R82" s="14">
        <v>95</v>
      </c>
      <c r="S82" s="14">
        <v>95</v>
      </c>
      <c r="T82" s="14">
        <v>95</v>
      </c>
      <c r="U82" s="14">
        <v>95</v>
      </c>
      <c r="V82" s="178">
        <v>95</v>
      </c>
      <c r="W82" s="178">
        <v>95</v>
      </c>
      <c r="X82" s="178">
        <v>95</v>
      </c>
      <c r="Y82" s="178">
        <v>95</v>
      </c>
      <c r="Z82" s="178">
        <v>95</v>
      </c>
      <c r="AA82" s="178">
        <v>95</v>
      </c>
      <c r="AB82" s="178">
        <v>95</v>
      </c>
      <c r="AC82" s="27">
        <v>95.08</v>
      </c>
      <c r="AD82" s="27">
        <v>95.08</v>
      </c>
      <c r="AE82" s="27">
        <v>95.08</v>
      </c>
      <c r="AF82" s="27">
        <v>95.08</v>
      </c>
      <c r="AG82" s="27">
        <v>95.08</v>
      </c>
      <c r="AH82" s="9">
        <v>95.08</v>
      </c>
      <c r="AI82" s="9">
        <v>95.08</v>
      </c>
      <c r="AJ82" s="9">
        <v>95.08</v>
      </c>
      <c r="AK82" s="9">
        <v>95.08</v>
      </c>
      <c r="AL82" s="9">
        <v>95.08</v>
      </c>
      <c r="AM82" s="9">
        <v>95.08</v>
      </c>
      <c r="AN82" s="9">
        <v>95.08</v>
      </c>
    </row>
    <row r="83" spans="2:40" ht="14.25" customHeight="1" x14ac:dyDescent="0.25">
      <c r="B83" s="10"/>
      <c r="D83" s="11" t="s">
        <v>5</v>
      </c>
      <c r="Q83" s="13">
        <v>95.18</v>
      </c>
      <c r="R83" s="14">
        <v>95.73</v>
      </c>
      <c r="S83" s="14">
        <v>93.41</v>
      </c>
      <c r="T83" s="14">
        <v>94.07</v>
      </c>
      <c r="U83" s="14">
        <v>95.23</v>
      </c>
      <c r="V83" s="178">
        <v>94.82</v>
      </c>
      <c r="W83" s="178">
        <v>94.95</v>
      </c>
      <c r="X83" s="178">
        <v>94.37</v>
      </c>
      <c r="Y83" s="178">
        <v>95.51</v>
      </c>
      <c r="Z83" s="178">
        <v>94.4</v>
      </c>
      <c r="AA83" s="178">
        <v>95.03</v>
      </c>
      <c r="AB83" s="178">
        <v>93.91</v>
      </c>
      <c r="AC83" s="27">
        <v>94.37</v>
      </c>
      <c r="AD83" s="27">
        <v>94.13</v>
      </c>
      <c r="AE83" s="179">
        <v>93.13</v>
      </c>
      <c r="AF83" s="27">
        <v>92.8</v>
      </c>
      <c r="AG83" s="27">
        <v>93.09</v>
      </c>
      <c r="AH83" s="9">
        <v>93.5</v>
      </c>
    </row>
    <row r="84" spans="2:40" ht="14.25" customHeight="1" x14ac:dyDescent="0.25">
      <c r="B84" s="10"/>
      <c r="Q84" s="13"/>
      <c r="R84" s="14"/>
      <c r="S84" s="14"/>
      <c r="T84" s="14"/>
      <c r="U84" s="14"/>
      <c r="V84" s="178"/>
      <c r="W84" s="178"/>
      <c r="X84" s="178"/>
      <c r="Y84" s="178"/>
      <c r="Z84" s="178"/>
      <c r="AA84" s="178"/>
      <c r="AB84" s="178"/>
    </row>
    <row r="85" spans="2:40" ht="14.25" customHeight="1" x14ac:dyDescent="0.25">
      <c r="B85" s="10" t="s">
        <v>39</v>
      </c>
      <c r="C85" s="9" t="s">
        <v>3</v>
      </c>
      <c r="D85" s="11" t="s">
        <v>4</v>
      </c>
      <c r="E85" s="12">
        <v>9.5</v>
      </c>
      <c r="F85" s="12">
        <v>9.5</v>
      </c>
      <c r="G85" s="12">
        <v>9.5</v>
      </c>
      <c r="H85" s="12">
        <v>9.5</v>
      </c>
      <c r="I85" s="12">
        <v>9.5</v>
      </c>
      <c r="J85" s="12">
        <v>9.5</v>
      </c>
      <c r="K85" s="12">
        <v>9.5</v>
      </c>
      <c r="L85" s="12">
        <v>9.5</v>
      </c>
      <c r="M85" s="12">
        <v>9.5</v>
      </c>
      <c r="N85" s="12">
        <v>9.5</v>
      </c>
      <c r="O85" s="12">
        <v>9.5</v>
      </c>
      <c r="P85" s="12">
        <v>9.5</v>
      </c>
      <c r="Q85" s="13">
        <v>9.5</v>
      </c>
      <c r="R85" s="14">
        <v>9.5</v>
      </c>
      <c r="S85" s="14">
        <v>9.5</v>
      </c>
      <c r="T85" s="14">
        <v>9.5</v>
      </c>
      <c r="U85" s="14">
        <v>9.5</v>
      </c>
      <c r="V85" s="178">
        <v>9.5</v>
      </c>
      <c r="W85" s="178">
        <v>9.5</v>
      </c>
      <c r="X85" s="178">
        <v>9.5</v>
      </c>
      <c r="Y85" s="178">
        <v>9.5</v>
      </c>
      <c r="Z85" s="178">
        <v>9.5</v>
      </c>
      <c r="AA85" s="178">
        <v>9.5</v>
      </c>
      <c r="AB85" s="178">
        <v>9.5</v>
      </c>
      <c r="AC85" s="178">
        <v>9.5</v>
      </c>
      <c r="AD85" s="178">
        <v>9.5</v>
      </c>
      <c r="AE85" s="178">
        <v>9.5</v>
      </c>
      <c r="AF85" s="178">
        <v>9.5</v>
      </c>
      <c r="AG85" s="178">
        <v>9.5</v>
      </c>
      <c r="AH85" s="14">
        <v>9.5</v>
      </c>
      <c r="AI85" s="14">
        <v>9.5</v>
      </c>
      <c r="AJ85" s="14">
        <v>9.5</v>
      </c>
      <c r="AK85" s="14">
        <v>9.5</v>
      </c>
      <c r="AL85" s="14">
        <v>9.5</v>
      </c>
      <c r="AM85" s="14">
        <v>9.5</v>
      </c>
      <c r="AN85" s="14">
        <v>9.5</v>
      </c>
    </row>
    <row r="86" spans="2:40" ht="14.25" customHeight="1" x14ac:dyDescent="0.25">
      <c r="B86" s="10"/>
      <c r="D86" s="11" t="s">
        <v>5</v>
      </c>
      <c r="E86" s="15">
        <v>9.5218995986966775</v>
      </c>
      <c r="F86" s="15">
        <v>9.5140246203814094</v>
      </c>
      <c r="G86" s="15">
        <v>9.5144612226982854</v>
      </c>
      <c r="H86" s="15">
        <v>9.5134603572632184</v>
      </c>
      <c r="I86" s="15">
        <v>9.5143112841969337</v>
      </c>
      <c r="J86" s="15">
        <v>9.5148819681584893</v>
      </c>
      <c r="K86" s="15">
        <v>9.5133559354164436</v>
      </c>
      <c r="L86" s="15">
        <v>9.5142847603136484</v>
      </c>
      <c r="M86" s="15">
        <v>9.5158243540423211</v>
      </c>
      <c r="N86" s="15">
        <v>9.5162899747322491</v>
      </c>
      <c r="O86" s="15">
        <v>9.513600641123551</v>
      </c>
      <c r="P86" s="15">
        <v>9.5157576088446021</v>
      </c>
      <c r="Q86" s="13">
        <v>9.5147278717637995</v>
      </c>
      <c r="R86" s="14">
        <v>9.5130630391416187</v>
      </c>
      <c r="S86" s="14">
        <v>9.5169096008552767</v>
      </c>
      <c r="T86" s="14">
        <v>9.0174535768729545</v>
      </c>
      <c r="U86" s="14">
        <v>9.5134619144465535</v>
      </c>
      <c r="V86" s="178">
        <v>9.5156509432206313</v>
      </c>
      <c r="W86" s="178">
        <v>9.5136456770993814</v>
      </c>
      <c r="X86" s="178">
        <v>9.5156521911595586</v>
      </c>
      <c r="Y86" s="178">
        <v>9.5156964710175931</v>
      </c>
      <c r="Z86" s="178">
        <v>9.48</v>
      </c>
      <c r="AA86" s="178">
        <v>9.4700000000000006</v>
      </c>
      <c r="AB86" s="178">
        <v>9.49</v>
      </c>
      <c r="AC86" s="178">
        <v>9.5</v>
      </c>
      <c r="AD86" s="27">
        <v>9.51</v>
      </c>
      <c r="AE86" s="179">
        <v>9.51</v>
      </c>
      <c r="AF86" s="189">
        <v>9.5</v>
      </c>
      <c r="AG86" s="27">
        <v>9.5</v>
      </c>
      <c r="AH86" s="9">
        <v>9.5</v>
      </c>
    </row>
    <row r="88" spans="2:40" ht="14.25" customHeight="1" x14ac:dyDescent="0.25">
      <c r="B88" s="10" t="s">
        <v>40</v>
      </c>
      <c r="C88" s="9" t="s">
        <v>3</v>
      </c>
      <c r="D88" s="11" t="s">
        <v>4</v>
      </c>
      <c r="E88" s="12">
        <v>0.98</v>
      </c>
      <c r="F88" s="12">
        <v>0.98</v>
      </c>
      <c r="G88" s="12">
        <v>0.98</v>
      </c>
      <c r="H88" s="12">
        <v>0.98</v>
      </c>
      <c r="I88" s="12">
        <v>0.98</v>
      </c>
      <c r="J88" s="12">
        <v>0.98</v>
      </c>
      <c r="K88" s="12">
        <v>0.98</v>
      </c>
      <c r="L88" s="12">
        <v>0.98</v>
      </c>
      <c r="M88" s="12">
        <v>0.98</v>
      </c>
      <c r="N88" s="12">
        <v>0.98</v>
      </c>
      <c r="O88" s="12">
        <v>0.98</v>
      </c>
      <c r="P88" s="12">
        <v>0.98</v>
      </c>
      <c r="Q88" s="13">
        <v>0.98</v>
      </c>
      <c r="R88" s="14">
        <v>0.98</v>
      </c>
      <c r="S88" s="14">
        <v>0.98</v>
      </c>
      <c r="T88" s="14">
        <v>0.98</v>
      </c>
      <c r="U88" s="14">
        <v>0.98</v>
      </c>
      <c r="V88" s="178">
        <v>0.98</v>
      </c>
      <c r="W88" s="178">
        <v>0.98</v>
      </c>
      <c r="X88" s="178">
        <v>0.98</v>
      </c>
      <c r="Y88" s="178">
        <v>0.98</v>
      </c>
      <c r="Z88" s="178">
        <v>0.98</v>
      </c>
      <c r="AA88" s="178">
        <v>0.98</v>
      </c>
      <c r="AB88" s="178">
        <v>0.98</v>
      </c>
      <c r="AC88" s="188">
        <v>0.98499999999999999</v>
      </c>
      <c r="AD88" s="188">
        <v>0.98499999999999999</v>
      </c>
      <c r="AE88" s="188">
        <v>0.98499999999999999</v>
      </c>
      <c r="AF88" s="188">
        <v>0.98499999999999999</v>
      </c>
      <c r="AG88" s="188">
        <v>0.98499999999999999</v>
      </c>
      <c r="AH88" s="36">
        <v>0.98499999999999999</v>
      </c>
      <c r="AI88" s="36">
        <v>0.98499999999999999</v>
      </c>
      <c r="AJ88" s="36">
        <v>0.98499999999999999</v>
      </c>
      <c r="AK88" s="36">
        <v>0.98499999999999999</v>
      </c>
      <c r="AL88" s="36">
        <v>0.98499999999999999</v>
      </c>
      <c r="AM88" s="36">
        <v>0.98499999999999999</v>
      </c>
      <c r="AN88" s="36">
        <v>0.98499999999999999</v>
      </c>
    </row>
    <row r="89" spans="2:40" ht="14.25" customHeight="1" x14ac:dyDescent="0.25">
      <c r="B89" s="10"/>
      <c r="D89" s="11" t="s">
        <v>5</v>
      </c>
      <c r="E89" s="34">
        <v>0.96833188026736405</v>
      </c>
      <c r="F89" s="34">
        <v>1.0049476506639428</v>
      </c>
      <c r="G89" s="34">
        <v>1.04156342106052</v>
      </c>
      <c r="H89" s="34">
        <v>0.99941126019396309</v>
      </c>
      <c r="I89" s="34">
        <v>0.96484434477603354</v>
      </c>
      <c r="J89" s="34">
        <v>0.96119949494949497</v>
      </c>
      <c r="K89" s="34">
        <v>1.016</v>
      </c>
      <c r="L89" s="34">
        <v>0.95622681651259112</v>
      </c>
      <c r="M89" s="34">
        <v>0.98399579242636748</v>
      </c>
      <c r="N89" s="34">
        <v>0.96499999999999997</v>
      </c>
      <c r="O89" s="34">
        <v>0.97404761904761905</v>
      </c>
      <c r="P89" s="34">
        <v>0.97363671274961605</v>
      </c>
      <c r="Q89" s="35">
        <v>0.99077777777777787</v>
      </c>
      <c r="R89" s="36">
        <v>0.98419354838709683</v>
      </c>
      <c r="S89" s="36">
        <v>0.97466666666666668</v>
      </c>
      <c r="T89" s="36">
        <v>0.9960777126099708</v>
      </c>
      <c r="U89" s="36">
        <v>0.99695340501792129</v>
      </c>
      <c r="V89" s="188">
        <v>0.99637931034482774</v>
      </c>
      <c r="W89" s="188">
        <v>0.99822766036336674</v>
      </c>
      <c r="X89" s="188">
        <v>0.98967901234567912</v>
      </c>
      <c r="Y89" s="188">
        <v>0.95553456221198152</v>
      </c>
      <c r="Z89" s="188">
        <v>0.97673118279569893</v>
      </c>
      <c r="AA89" s="188">
        <v>0.9856105476673428</v>
      </c>
      <c r="AB89" s="188">
        <v>0.99526881720430105</v>
      </c>
      <c r="AC89" s="27">
        <v>0.99299999999999999</v>
      </c>
      <c r="AD89" s="27">
        <v>0.98899999999999999</v>
      </c>
      <c r="AE89" s="27">
        <v>0.97199999999999998</v>
      </c>
      <c r="AF89" s="27">
        <v>0.97499999999999998</v>
      </c>
      <c r="AG89" s="27">
        <v>0.98935483870967722</v>
      </c>
      <c r="AH89" s="9">
        <v>0.996</v>
      </c>
    </row>
    <row r="90" spans="2:40" ht="14.25" customHeight="1" x14ac:dyDescent="0.25">
      <c r="B90" s="10"/>
      <c r="Q90" s="13"/>
      <c r="R90" s="14"/>
      <c r="S90" s="14"/>
      <c r="T90" s="14"/>
      <c r="U90" s="14"/>
      <c r="V90" s="178"/>
      <c r="W90" s="178"/>
      <c r="X90" s="178"/>
      <c r="Y90" s="178"/>
      <c r="Z90" s="178"/>
      <c r="AA90" s="178"/>
      <c r="AB90" s="178"/>
    </row>
    <row r="91" spans="2:40" x14ac:dyDescent="0.25">
      <c r="B91" s="10" t="s">
        <v>41</v>
      </c>
      <c r="C91" s="9" t="s">
        <v>3</v>
      </c>
      <c r="D91" s="11" t="s">
        <v>4</v>
      </c>
      <c r="E91" s="12">
        <v>66</v>
      </c>
      <c r="F91" s="12">
        <v>66</v>
      </c>
      <c r="G91" s="12">
        <v>66</v>
      </c>
      <c r="H91" s="12">
        <v>66</v>
      </c>
      <c r="I91" s="12">
        <v>66</v>
      </c>
      <c r="J91" s="12">
        <v>66</v>
      </c>
      <c r="K91" s="12">
        <v>66</v>
      </c>
      <c r="L91" s="12">
        <v>66</v>
      </c>
      <c r="M91" s="12">
        <v>66</v>
      </c>
      <c r="N91" s="12">
        <v>66</v>
      </c>
      <c r="O91" s="12">
        <v>66</v>
      </c>
      <c r="P91" s="12">
        <v>66</v>
      </c>
      <c r="Q91" s="13">
        <v>66</v>
      </c>
      <c r="R91" s="14">
        <v>66</v>
      </c>
      <c r="S91" s="14">
        <v>66</v>
      </c>
      <c r="T91" s="14">
        <v>66</v>
      </c>
      <c r="U91" s="14">
        <v>66</v>
      </c>
      <c r="V91" s="178">
        <v>66</v>
      </c>
      <c r="W91" s="178">
        <v>66</v>
      </c>
      <c r="X91" s="178">
        <v>66</v>
      </c>
      <c r="Y91" s="178">
        <v>66</v>
      </c>
      <c r="Z91" s="178">
        <v>66</v>
      </c>
      <c r="AA91" s="178">
        <v>66</v>
      </c>
      <c r="AB91" s="178">
        <v>66</v>
      </c>
      <c r="AC91" s="27">
        <v>67</v>
      </c>
      <c r="AD91" s="27">
        <v>67</v>
      </c>
      <c r="AE91" s="27">
        <v>67</v>
      </c>
      <c r="AF91" s="27">
        <v>67</v>
      </c>
      <c r="AG91" s="27">
        <v>67</v>
      </c>
      <c r="AH91" s="9">
        <v>67</v>
      </c>
      <c r="AI91" s="9">
        <v>67</v>
      </c>
      <c r="AJ91" s="9">
        <v>67</v>
      </c>
      <c r="AK91" s="9">
        <v>67</v>
      </c>
      <c r="AL91" s="9">
        <v>67</v>
      </c>
      <c r="AM91" s="9">
        <v>67</v>
      </c>
      <c r="AN91" s="9">
        <v>67</v>
      </c>
    </row>
    <row r="92" spans="2:40" x14ac:dyDescent="0.25">
      <c r="B92" s="10"/>
      <c r="D92" s="11" t="s">
        <v>5</v>
      </c>
      <c r="E92" s="15">
        <v>67.822333333333333</v>
      </c>
      <c r="F92" s="15">
        <v>67.955806451612915</v>
      </c>
      <c r="G92" s="15">
        <v>67.937666666666644</v>
      </c>
      <c r="H92" s="15">
        <v>67.907096774193548</v>
      </c>
      <c r="I92" s="15">
        <v>68.055483870967734</v>
      </c>
      <c r="J92" s="15">
        <v>67.658333333333346</v>
      </c>
      <c r="K92" s="15">
        <v>67.472903225806448</v>
      </c>
      <c r="L92" s="15">
        <v>67.207999999999998</v>
      </c>
      <c r="M92" s="15">
        <v>67.674193548387095</v>
      </c>
      <c r="N92" s="15">
        <v>67.498064516129034</v>
      </c>
      <c r="O92" s="15">
        <v>67.525357142857146</v>
      </c>
      <c r="P92" s="15">
        <v>67.413548387096782</v>
      </c>
      <c r="Q92" s="13">
        <v>67.542333333333318</v>
      </c>
      <c r="R92" s="14">
        <v>67.435483870967758</v>
      </c>
      <c r="S92" s="14">
        <v>67.444999999999993</v>
      </c>
      <c r="T92" s="14">
        <v>67.509354838709683</v>
      </c>
      <c r="U92" s="14">
        <v>67.54129032258065</v>
      </c>
      <c r="V92" s="178">
        <v>67.340999999999994</v>
      </c>
      <c r="W92" s="178">
        <v>67.439354838709676</v>
      </c>
      <c r="X92" s="178">
        <v>67.583666666666673</v>
      </c>
      <c r="Y92" s="178">
        <v>67.399354838709684</v>
      </c>
      <c r="Z92" s="178">
        <v>67.676774193548383</v>
      </c>
      <c r="AA92" s="178">
        <v>68.164137931034489</v>
      </c>
      <c r="AB92" s="178">
        <v>68.472258064516126</v>
      </c>
      <c r="AC92" s="27">
        <v>69.11</v>
      </c>
      <c r="AD92" s="27">
        <v>69.89</v>
      </c>
      <c r="AE92" s="179">
        <v>69.23</v>
      </c>
      <c r="AF92" s="27">
        <v>69.5</v>
      </c>
      <c r="AG92" s="27">
        <v>69.95</v>
      </c>
      <c r="AH92" s="9">
        <v>69.180000000000007</v>
      </c>
    </row>
    <row r="93" spans="2:40" x14ac:dyDescent="0.25">
      <c r="B93" s="10"/>
      <c r="Q93" s="13"/>
      <c r="R93" s="14"/>
      <c r="S93" s="14"/>
      <c r="T93" s="14"/>
      <c r="U93" s="14"/>
      <c r="V93" s="178"/>
      <c r="W93" s="178"/>
      <c r="X93" s="178"/>
      <c r="Y93" s="178"/>
      <c r="Z93" s="178"/>
      <c r="AA93" s="178"/>
      <c r="AB93" s="178"/>
    </row>
    <row r="94" spans="2:40" ht="14.25" customHeight="1" x14ac:dyDescent="0.25">
      <c r="B94" s="10" t="s">
        <v>42</v>
      </c>
      <c r="C94" s="9" t="s">
        <v>3</v>
      </c>
      <c r="D94" s="11" t="s">
        <v>4</v>
      </c>
      <c r="E94" s="12">
        <v>0.39</v>
      </c>
      <c r="F94" s="12">
        <v>0.39</v>
      </c>
      <c r="G94" s="12">
        <v>2</v>
      </c>
      <c r="H94" s="12">
        <v>0.39</v>
      </c>
      <c r="I94" s="12">
        <v>0.39</v>
      </c>
      <c r="J94" s="12">
        <v>0.39</v>
      </c>
      <c r="K94" s="12">
        <v>0.39</v>
      </c>
      <c r="L94" s="12">
        <v>0.39</v>
      </c>
      <c r="M94" s="12">
        <v>0.39</v>
      </c>
      <c r="N94" s="12">
        <v>0.39</v>
      </c>
      <c r="O94" s="12">
        <v>0.39</v>
      </c>
      <c r="P94" s="12">
        <v>0.39</v>
      </c>
      <c r="Q94" s="13">
        <v>0.38</v>
      </c>
      <c r="R94" s="14">
        <v>0.38</v>
      </c>
      <c r="S94" s="14">
        <v>2</v>
      </c>
      <c r="T94" s="14">
        <v>0.38</v>
      </c>
      <c r="U94" s="14">
        <v>0.38</v>
      </c>
      <c r="V94" s="178">
        <v>0.38</v>
      </c>
      <c r="W94" s="178">
        <v>0.38</v>
      </c>
      <c r="X94" s="178">
        <v>0.38</v>
      </c>
      <c r="Y94" s="178">
        <v>2</v>
      </c>
      <c r="Z94" s="178">
        <v>2</v>
      </c>
      <c r="AA94" s="178">
        <v>0.38</v>
      </c>
      <c r="AB94" s="178">
        <v>0.38</v>
      </c>
      <c r="AC94" s="27">
        <v>0.38</v>
      </c>
      <c r="AD94" s="27">
        <v>0.38</v>
      </c>
      <c r="AE94" s="27">
        <v>0.38</v>
      </c>
      <c r="AF94" s="27">
        <v>0.38</v>
      </c>
      <c r="AG94" s="27">
        <v>0.38</v>
      </c>
      <c r="AH94" s="9">
        <v>0.38</v>
      </c>
      <c r="AI94" s="9">
        <v>0.38</v>
      </c>
      <c r="AJ94" s="9">
        <v>0.38</v>
      </c>
      <c r="AK94" s="9">
        <v>0.38</v>
      </c>
      <c r="AL94" s="9">
        <v>0.38</v>
      </c>
      <c r="AM94" s="9">
        <v>0.38</v>
      </c>
      <c r="AN94" s="9">
        <v>0.38</v>
      </c>
    </row>
    <row r="95" spans="2:40" ht="14.25" customHeight="1" x14ac:dyDescent="0.25">
      <c r="B95" s="10"/>
      <c r="D95" s="11" t="s">
        <v>5</v>
      </c>
      <c r="E95" s="12">
        <v>0.24099999999999996</v>
      </c>
      <c r="F95" s="12">
        <v>0.2483870967741936</v>
      </c>
      <c r="G95" s="12">
        <v>2.2000000000000002</v>
      </c>
      <c r="H95" s="12">
        <v>0.25645161290322588</v>
      </c>
      <c r="I95" s="12">
        <v>0.28548387096774197</v>
      </c>
      <c r="J95" s="12">
        <v>0.26533333333333337</v>
      </c>
      <c r="K95" s="12">
        <v>0.24451612903225811</v>
      </c>
      <c r="L95" s="12">
        <v>0.30600000000000005</v>
      </c>
      <c r="M95" s="12">
        <v>0.2735483870967742</v>
      </c>
      <c r="N95" s="12">
        <v>0.2870967741935484</v>
      </c>
      <c r="O95" s="12">
        <v>0.27750000000000002</v>
      </c>
      <c r="P95" s="12">
        <v>0.28322580645161294</v>
      </c>
      <c r="Q95" s="13">
        <v>0.27833333333333343</v>
      </c>
      <c r="R95" s="14">
        <v>0.24903225806451618</v>
      </c>
      <c r="S95" s="14">
        <v>1.47</v>
      </c>
      <c r="T95" s="14">
        <v>0.33387096774193559</v>
      </c>
      <c r="U95" s="14">
        <v>0.2629032258064517</v>
      </c>
      <c r="V95" s="178">
        <v>0.27100000000000002</v>
      </c>
      <c r="W95" s="178">
        <v>0.26354838709677431</v>
      </c>
      <c r="X95" s="178">
        <v>0.25433333333333341</v>
      </c>
      <c r="Y95" s="178">
        <v>0.89820777191270296</v>
      </c>
      <c r="Z95" s="178">
        <v>0.95893763626568906</v>
      </c>
      <c r="AA95" s="178">
        <v>0.26172413793103455</v>
      </c>
      <c r="AB95" s="178">
        <v>0.26354838709677419</v>
      </c>
      <c r="AC95" s="27">
        <v>0.25</v>
      </c>
      <c r="AD95" s="27">
        <v>0.27</v>
      </c>
      <c r="AE95" s="27">
        <v>0.3</v>
      </c>
      <c r="AF95" s="27">
        <v>0.27</v>
      </c>
      <c r="AG95" s="27">
        <v>0.27</v>
      </c>
      <c r="AH95" s="9">
        <v>0.28000000000000003</v>
      </c>
    </row>
    <row r="96" spans="2:40" ht="14.25" customHeight="1" x14ac:dyDescent="0.25">
      <c r="B96" s="10"/>
      <c r="Q96" s="13"/>
      <c r="R96" s="14"/>
      <c r="S96" s="14"/>
      <c r="T96" s="14"/>
      <c r="U96" s="14"/>
      <c r="V96" s="178"/>
      <c r="W96" s="178"/>
      <c r="X96" s="178"/>
      <c r="Y96" s="178"/>
      <c r="Z96" s="178"/>
      <c r="AA96" s="178"/>
      <c r="AB96" s="178"/>
    </row>
    <row r="97" spans="2:40" ht="14.25" customHeight="1" x14ac:dyDescent="0.25">
      <c r="B97" s="10" t="s">
        <v>43</v>
      </c>
      <c r="C97" s="9" t="s">
        <v>3</v>
      </c>
      <c r="D97" s="11" t="s">
        <v>4</v>
      </c>
      <c r="E97" s="12">
        <v>12.5</v>
      </c>
      <c r="F97" s="12">
        <v>12.5</v>
      </c>
      <c r="G97" s="12">
        <v>12.5</v>
      </c>
      <c r="H97" s="12">
        <v>12.5</v>
      </c>
      <c r="I97" s="12">
        <v>12.5</v>
      </c>
      <c r="J97" s="12">
        <v>12.5</v>
      </c>
      <c r="K97" s="12">
        <v>12.5</v>
      </c>
      <c r="L97" s="12">
        <v>12.5</v>
      </c>
      <c r="M97" s="12">
        <v>12.5</v>
      </c>
      <c r="N97" s="12">
        <v>12.5</v>
      </c>
      <c r="O97" s="12">
        <v>12.5</v>
      </c>
      <c r="P97" s="12">
        <v>12.5</v>
      </c>
      <c r="Q97" s="13">
        <v>12.5</v>
      </c>
      <c r="R97" s="14">
        <v>12.5</v>
      </c>
      <c r="S97" s="14">
        <v>12.5</v>
      </c>
      <c r="T97" s="14">
        <v>12.5</v>
      </c>
      <c r="U97" s="14">
        <v>12.5</v>
      </c>
      <c r="V97" s="178">
        <v>12.5</v>
      </c>
      <c r="W97" s="178">
        <v>12.5</v>
      </c>
      <c r="X97" s="178">
        <v>12.5</v>
      </c>
      <c r="Y97" s="178">
        <v>12.5</v>
      </c>
      <c r="Z97" s="178">
        <v>12.5</v>
      </c>
      <c r="AA97" s="178">
        <v>12.5</v>
      </c>
      <c r="AB97" s="178">
        <v>12.5</v>
      </c>
      <c r="AC97" s="27">
        <v>12.7</v>
      </c>
      <c r="AD97" s="27">
        <v>12.7</v>
      </c>
      <c r="AE97" s="27">
        <v>12.7</v>
      </c>
      <c r="AF97" s="27">
        <v>12.7</v>
      </c>
      <c r="AG97" s="27">
        <v>12.7</v>
      </c>
      <c r="AH97" s="9">
        <v>12.7</v>
      </c>
      <c r="AI97" s="9">
        <v>12.7</v>
      </c>
      <c r="AJ97" s="9">
        <v>12.7</v>
      </c>
      <c r="AK97" s="9">
        <v>12.7</v>
      </c>
      <c r="AL97" s="9">
        <v>12.7</v>
      </c>
      <c r="AM97" s="9">
        <v>12.7</v>
      </c>
      <c r="AN97" s="9">
        <v>12.7</v>
      </c>
    </row>
    <row r="98" spans="2:40" ht="14.25" customHeight="1" x14ac:dyDescent="0.25">
      <c r="B98" s="10"/>
      <c r="D98" s="11" t="s">
        <v>5</v>
      </c>
      <c r="E98" s="15">
        <v>12.035862068965516</v>
      </c>
      <c r="F98" s="15">
        <v>12.086129032258064</v>
      </c>
      <c r="G98" s="15">
        <v>12.071724137931033</v>
      </c>
      <c r="H98" s="15">
        <v>12.030645161290321</v>
      </c>
      <c r="I98" s="15">
        <v>12.204193548387096</v>
      </c>
      <c r="J98" s="15">
        <v>12.223666666666668</v>
      </c>
      <c r="K98" s="15">
        <v>12.291290322580647</v>
      </c>
      <c r="L98" s="15">
        <v>12.339999999999998</v>
      </c>
      <c r="M98" s="15">
        <v>12.169354838709678</v>
      </c>
      <c r="N98" s="15">
        <v>12.084193548387097</v>
      </c>
      <c r="O98" s="15">
        <v>11.847857142857141</v>
      </c>
      <c r="P98" s="15">
        <v>11.911612903225809</v>
      </c>
      <c r="Q98" s="13">
        <v>12.232333333333333</v>
      </c>
      <c r="R98" s="14">
        <v>12.745483870967742</v>
      </c>
      <c r="S98" s="14">
        <v>12.094333333333335</v>
      </c>
      <c r="T98" s="14">
        <v>12.02</v>
      </c>
      <c r="U98" s="14">
        <v>11.827096774193546</v>
      </c>
      <c r="V98" s="178">
        <v>11.756666666666666</v>
      </c>
      <c r="W98" s="178">
        <v>11.806774193548387</v>
      </c>
      <c r="X98" s="178">
        <v>11.844482758620687</v>
      </c>
      <c r="Y98" s="178">
        <v>11.70466666666667</v>
      </c>
      <c r="Z98" s="178">
        <v>11.783548387096776</v>
      </c>
      <c r="AA98" s="178">
        <v>11.661379310344826</v>
      </c>
      <c r="AB98" s="178">
        <v>11.988064516129032</v>
      </c>
      <c r="AC98" s="27">
        <v>11.8</v>
      </c>
      <c r="AD98" s="27">
        <v>11.55</v>
      </c>
      <c r="AE98" s="27">
        <v>11.56</v>
      </c>
      <c r="AF98" s="27">
        <v>11.87</v>
      </c>
      <c r="AG98" s="27">
        <v>12.46</v>
      </c>
      <c r="AH98" s="9">
        <v>12.27</v>
      </c>
    </row>
    <row r="99" spans="2:40" ht="14.25" customHeight="1" x14ac:dyDescent="0.25">
      <c r="B99" s="10"/>
      <c r="Q99" s="13"/>
      <c r="R99" s="14"/>
      <c r="S99" s="14"/>
      <c r="T99" s="14"/>
      <c r="U99" s="14"/>
      <c r="V99" s="178"/>
      <c r="W99" s="178"/>
      <c r="X99" s="178"/>
      <c r="Y99" s="178"/>
      <c r="Z99" s="178"/>
      <c r="AA99" s="178"/>
      <c r="AB99" s="178"/>
    </row>
    <row r="100" spans="2:40" ht="14.25" customHeight="1" x14ac:dyDescent="0.25">
      <c r="B100" s="10" t="s">
        <v>44</v>
      </c>
      <c r="C100" s="9" t="s">
        <v>3</v>
      </c>
      <c r="D100" s="11" t="s">
        <v>4</v>
      </c>
      <c r="E100" s="12">
        <v>0.65</v>
      </c>
      <c r="F100" s="12">
        <v>0.65</v>
      </c>
      <c r="G100" s="12">
        <v>0.65</v>
      </c>
      <c r="H100" s="12">
        <v>0.65</v>
      </c>
      <c r="I100" s="12">
        <v>0.65</v>
      </c>
      <c r="J100" s="12">
        <v>0.65</v>
      </c>
      <c r="K100" s="12">
        <v>0.65</v>
      </c>
      <c r="L100" s="12">
        <v>0.65</v>
      </c>
      <c r="M100" s="12">
        <v>0.65</v>
      </c>
      <c r="N100" s="12">
        <v>0.65</v>
      </c>
      <c r="O100" s="12">
        <v>0.65</v>
      </c>
      <c r="P100" s="12">
        <v>0.65</v>
      </c>
      <c r="Q100" s="13">
        <v>0.65</v>
      </c>
      <c r="R100" s="14">
        <v>0.65</v>
      </c>
      <c r="S100" s="14">
        <v>0.65</v>
      </c>
      <c r="T100" s="14">
        <v>0.65</v>
      </c>
      <c r="U100" s="14">
        <v>0.65</v>
      </c>
      <c r="V100" s="178">
        <v>0.65</v>
      </c>
      <c r="W100" s="178">
        <v>0.65</v>
      </c>
      <c r="X100" s="178">
        <v>0.65</v>
      </c>
      <c r="Y100" s="178">
        <v>0.65</v>
      </c>
      <c r="Z100" s="178">
        <v>0.65</v>
      </c>
      <c r="AA100" s="178">
        <v>0.65</v>
      </c>
      <c r="AB100" s="178">
        <v>0.65</v>
      </c>
      <c r="AC100" s="27">
        <v>0.75</v>
      </c>
      <c r="AD100" s="27">
        <v>0.75</v>
      </c>
      <c r="AE100" s="27">
        <v>0.75</v>
      </c>
      <c r="AF100" s="27">
        <v>0.75</v>
      </c>
      <c r="AG100" s="27">
        <v>0.75</v>
      </c>
      <c r="AH100" s="9">
        <v>0.75</v>
      </c>
      <c r="AI100" s="9">
        <v>0.75</v>
      </c>
      <c r="AJ100" s="9">
        <v>0.75</v>
      </c>
      <c r="AK100" s="9">
        <v>0.75</v>
      </c>
      <c r="AL100" s="9">
        <v>0.75</v>
      </c>
      <c r="AM100" s="9">
        <v>0.75</v>
      </c>
      <c r="AN100" s="9">
        <v>0.75</v>
      </c>
    </row>
    <row r="101" spans="2:40" ht="14.25" customHeight="1" x14ac:dyDescent="0.25">
      <c r="B101" s="10"/>
      <c r="D101" s="11" t="s">
        <v>5</v>
      </c>
      <c r="E101" s="15">
        <v>0.58068965517241378</v>
      </c>
      <c r="F101" s="15">
        <v>0.5803225806451614</v>
      </c>
      <c r="G101" s="15">
        <v>0.55533333333333335</v>
      </c>
      <c r="H101" s="15">
        <v>0.56709677419354843</v>
      </c>
      <c r="I101" s="15">
        <v>0.56258064516129047</v>
      </c>
      <c r="J101" s="15">
        <v>0.56066666666666665</v>
      </c>
      <c r="K101" s="15">
        <v>0.53709677419354851</v>
      </c>
      <c r="L101" s="15">
        <v>0.51700000000000013</v>
      </c>
      <c r="M101" s="15">
        <v>0.49129032258064531</v>
      </c>
      <c r="N101" s="15">
        <v>0.52129032258064512</v>
      </c>
      <c r="O101" s="15">
        <v>0.54142857142857159</v>
      </c>
      <c r="P101" s="15">
        <v>0.55967741935483861</v>
      </c>
      <c r="Q101" s="13">
        <v>0.54933333333333323</v>
      </c>
      <c r="R101" s="14">
        <v>0.53645161290322574</v>
      </c>
      <c r="S101" s="14">
        <v>0.54300000000000004</v>
      </c>
      <c r="T101" s="14">
        <v>0.55387096774193556</v>
      </c>
      <c r="U101" s="14">
        <v>0.57096774193548383</v>
      </c>
      <c r="V101" s="178">
        <v>0.59566666666666657</v>
      </c>
      <c r="W101" s="178">
        <v>0.57935483870967741</v>
      </c>
      <c r="X101" s="178">
        <v>0.64103448275862107</v>
      </c>
      <c r="Y101" s="178">
        <v>0.6096666666666668</v>
      </c>
      <c r="Z101" s="178">
        <v>0.57870967741935475</v>
      </c>
      <c r="AA101" s="178">
        <v>0.56862068965517243</v>
      </c>
      <c r="AB101" s="178">
        <v>0.52870967741935471</v>
      </c>
      <c r="AC101" s="27">
        <v>0.56000000000000005</v>
      </c>
      <c r="AD101" s="27">
        <v>0.63</v>
      </c>
      <c r="AE101" s="27">
        <v>0.67</v>
      </c>
      <c r="AF101" s="27">
        <v>0.62</v>
      </c>
      <c r="AG101" s="27">
        <v>0.55000000000000004</v>
      </c>
      <c r="AH101" s="9">
        <v>0.54</v>
      </c>
    </row>
    <row r="103" spans="2:40" ht="14.25" customHeight="1" x14ac:dyDescent="0.25">
      <c r="B103" s="10" t="s">
        <v>45</v>
      </c>
      <c r="C103" s="9" t="s">
        <v>3</v>
      </c>
      <c r="D103" s="11" t="s">
        <v>4</v>
      </c>
      <c r="Q103" s="13">
        <v>100</v>
      </c>
      <c r="R103" s="14">
        <v>100</v>
      </c>
      <c r="S103" s="14">
        <v>100</v>
      </c>
      <c r="T103" s="14">
        <v>100</v>
      </c>
      <c r="U103" s="14">
        <v>100</v>
      </c>
      <c r="V103" s="178">
        <v>100</v>
      </c>
      <c r="W103" s="178">
        <v>100</v>
      </c>
      <c r="X103" s="178">
        <v>100</v>
      </c>
      <c r="Y103" s="178">
        <v>100</v>
      </c>
      <c r="Z103" s="178">
        <v>100</v>
      </c>
      <c r="AA103" s="178">
        <v>100</v>
      </c>
      <c r="AB103" s="178">
        <v>100</v>
      </c>
      <c r="AC103" s="178">
        <v>98.2</v>
      </c>
      <c r="AD103" s="178">
        <v>98.2</v>
      </c>
      <c r="AE103" s="178">
        <v>98.2</v>
      </c>
      <c r="AF103" s="178">
        <v>98.2</v>
      </c>
      <c r="AG103" s="178">
        <v>98.2</v>
      </c>
      <c r="AH103" s="14">
        <v>98.2</v>
      </c>
      <c r="AI103" s="14">
        <v>98.2</v>
      </c>
      <c r="AJ103" s="14">
        <v>98.2</v>
      </c>
      <c r="AK103" s="14">
        <v>98.2</v>
      </c>
      <c r="AL103" s="14">
        <v>98.2</v>
      </c>
      <c r="AM103" s="14">
        <v>98.2</v>
      </c>
      <c r="AN103" s="14">
        <v>98.2</v>
      </c>
    </row>
    <row r="104" spans="2:40" ht="14.25" customHeight="1" x14ac:dyDescent="0.25">
      <c r="B104" s="10"/>
      <c r="D104" s="11" t="s">
        <v>5</v>
      </c>
      <c r="Q104" s="13">
        <v>100</v>
      </c>
      <c r="R104" s="14">
        <v>100</v>
      </c>
      <c r="S104" s="14">
        <v>100</v>
      </c>
      <c r="T104" s="14">
        <v>100</v>
      </c>
      <c r="U104" s="14">
        <v>100</v>
      </c>
      <c r="V104" s="178">
        <v>100</v>
      </c>
      <c r="W104" s="178">
        <v>100</v>
      </c>
      <c r="X104" s="178">
        <v>100</v>
      </c>
      <c r="Y104" s="178">
        <v>100</v>
      </c>
      <c r="Z104" s="178">
        <v>89.83</v>
      </c>
      <c r="AA104" s="178">
        <v>100</v>
      </c>
      <c r="AB104" s="178">
        <v>100</v>
      </c>
      <c r="AC104" s="27">
        <v>100</v>
      </c>
      <c r="AD104" s="27">
        <v>100</v>
      </c>
      <c r="AE104" s="27">
        <v>91.5</v>
      </c>
      <c r="AF104" s="27">
        <v>100</v>
      </c>
      <c r="AG104" s="27">
        <v>100</v>
      </c>
      <c r="AH104" s="9">
        <v>100</v>
      </c>
    </row>
    <row r="105" spans="2:40" ht="14.25" customHeight="1" x14ac:dyDescent="0.25">
      <c r="B105" s="10"/>
      <c r="Q105" s="13"/>
      <c r="R105" s="14"/>
      <c r="S105" s="14"/>
      <c r="T105" s="14"/>
      <c r="U105" s="14"/>
      <c r="V105" s="178"/>
      <c r="W105" s="178"/>
      <c r="X105" s="178"/>
      <c r="Y105" s="178"/>
      <c r="Z105" s="178"/>
      <c r="AA105" s="178"/>
      <c r="AB105" s="178"/>
    </row>
    <row r="106" spans="2:40" ht="14.25" customHeight="1" x14ac:dyDescent="0.25">
      <c r="B106" s="10" t="s">
        <v>46</v>
      </c>
      <c r="C106" s="9" t="s">
        <v>27</v>
      </c>
      <c r="D106" s="11" t="s">
        <v>4</v>
      </c>
      <c r="E106" s="19">
        <v>3233.16860333363</v>
      </c>
      <c r="F106" s="19">
        <v>3230.5740192246485</v>
      </c>
      <c r="G106" s="19">
        <v>3219.5475723505274</v>
      </c>
      <c r="H106" s="19">
        <v>3234.153289756041</v>
      </c>
      <c r="I106" s="19">
        <v>1953.4084206522468</v>
      </c>
      <c r="J106" s="19">
        <v>3231.5164088971746</v>
      </c>
      <c r="K106" s="19">
        <v>3149.8510302400291</v>
      </c>
      <c r="L106" s="19">
        <v>3195.7211297670942</v>
      </c>
      <c r="M106" s="19">
        <v>3191.8838868658154</v>
      </c>
      <c r="N106" s="19">
        <v>3146.0491206361621</v>
      </c>
      <c r="O106" s="19">
        <v>3170.4190633492158</v>
      </c>
      <c r="P106" s="19">
        <v>3226.1244618017931</v>
      </c>
      <c r="Q106" s="28">
        <v>3250.703159654935</v>
      </c>
      <c r="R106" s="18">
        <v>3251.0773305460925</v>
      </c>
      <c r="S106" s="18">
        <v>3250.703159654935</v>
      </c>
      <c r="T106" s="18">
        <v>1960.5359845191199</v>
      </c>
      <c r="U106" s="18">
        <v>3251.0773305460925</v>
      </c>
      <c r="V106" s="29">
        <v>3250.703159654935</v>
      </c>
      <c r="W106" s="29">
        <v>3251.0773305460925</v>
      </c>
      <c r="X106" s="29">
        <v>3250.703159654935</v>
      </c>
      <c r="Y106" s="29">
        <v>3251.0773305460925</v>
      </c>
      <c r="Z106" s="29">
        <v>3251.0773305460925</v>
      </c>
      <c r="AA106" s="29">
        <v>3250.303183874732</v>
      </c>
      <c r="AB106" s="29">
        <v>2792.7179888779638</v>
      </c>
      <c r="AC106" s="27">
        <v>2959</v>
      </c>
      <c r="AD106" s="27">
        <v>2959</v>
      </c>
      <c r="AE106" s="27">
        <v>2959</v>
      </c>
      <c r="AF106" s="27">
        <v>2959</v>
      </c>
      <c r="AG106" s="27">
        <v>2959</v>
      </c>
      <c r="AH106" s="9">
        <v>2959</v>
      </c>
      <c r="AI106" s="9">
        <v>2959</v>
      </c>
      <c r="AJ106" s="9">
        <v>2959</v>
      </c>
      <c r="AK106" s="9">
        <v>2959</v>
      </c>
      <c r="AL106" s="9">
        <v>2959</v>
      </c>
      <c r="AM106" s="9">
        <v>2959</v>
      </c>
      <c r="AN106" s="9">
        <v>2959</v>
      </c>
    </row>
    <row r="107" spans="2:40" ht="14.25" customHeight="1" x14ac:dyDescent="0.25">
      <c r="B107" s="10"/>
      <c r="D107" s="11" t="s">
        <v>5</v>
      </c>
      <c r="E107" s="19">
        <v>3089.5666666666666</v>
      </c>
      <c r="F107" s="19">
        <v>3154.1290322580644</v>
      </c>
      <c r="G107" s="19">
        <v>3118.2666666666669</v>
      </c>
      <c r="H107" s="19">
        <v>3234.9677419354839</v>
      </c>
      <c r="I107" s="19">
        <v>3330.0322580645161</v>
      </c>
      <c r="J107" s="19">
        <v>3285.4</v>
      </c>
      <c r="K107" s="19">
        <v>3311.516129032258</v>
      </c>
      <c r="L107" s="19">
        <v>1831.3333333333333</v>
      </c>
      <c r="M107" s="19">
        <v>3158.7419354838707</v>
      </c>
      <c r="N107" s="19">
        <v>3298.2258064516127</v>
      </c>
      <c r="O107" s="19">
        <v>3291.2857142857142</v>
      </c>
      <c r="P107" s="19">
        <v>3340.4193548387098</v>
      </c>
      <c r="Q107" s="28">
        <v>3340</v>
      </c>
      <c r="R107" s="18">
        <v>3273.5070175438595</v>
      </c>
      <c r="S107" s="18">
        <v>3206.0967741935483</v>
      </c>
      <c r="T107" s="18">
        <v>3181.57</v>
      </c>
      <c r="U107" s="18">
        <v>3100.483870967742</v>
      </c>
      <c r="V107" s="29">
        <v>3264</v>
      </c>
      <c r="W107" s="29">
        <v>3287</v>
      </c>
      <c r="X107" s="29">
        <v>3290.7096774193546</v>
      </c>
      <c r="Y107" s="29">
        <v>3172.4666666666667</v>
      </c>
      <c r="Z107" s="29">
        <v>3260.0645161290322</v>
      </c>
      <c r="AA107" s="29">
        <v>3146.0322580645161</v>
      </c>
      <c r="AB107" s="29">
        <v>3206.3793103448274</v>
      </c>
      <c r="AC107" s="27">
        <v>3232</v>
      </c>
      <c r="AD107" s="27">
        <v>3260.71</v>
      </c>
      <c r="AE107" s="27">
        <v>2138.63</v>
      </c>
      <c r="AF107" s="27">
        <v>3209</v>
      </c>
      <c r="AG107" s="27">
        <v>3246</v>
      </c>
      <c r="AH107" s="9">
        <v>3235</v>
      </c>
    </row>
    <row r="108" spans="2:40" ht="14.25" customHeight="1" x14ac:dyDescent="0.25">
      <c r="B108" s="10"/>
      <c r="Q108" s="28"/>
      <c r="R108" s="18"/>
      <c r="S108" s="18"/>
      <c r="T108" s="18"/>
      <c r="U108" s="18"/>
      <c r="V108" s="29"/>
      <c r="W108" s="29"/>
      <c r="X108" s="29"/>
      <c r="Y108" s="29"/>
      <c r="Z108" s="29"/>
      <c r="AA108" s="29"/>
      <c r="AB108" s="29"/>
    </row>
    <row r="109" spans="2:40" ht="14.25" customHeight="1" x14ac:dyDescent="0.25">
      <c r="B109" s="10" t="s">
        <v>47</v>
      </c>
      <c r="C109" s="9" t="s">
        <v>27</v>
      </c>
      <c r="D109" s="11" t="s">
        <v>4</v>
      </c>
      <c r="E109" s="19">
        <v>2891.0962715033897</v>
      </c>
      <c r="F109" s="19">
        <v>2883.4158640435921</v>
      </c>
      <c r="G109" s="19">
        <v>1691.0216077969555</v>
      </c>
      <c r="H109" s="19">
        <v>2893.6457854110545</v>
      </c>
      <c r="I109" s="19">
        <v>2886.8492721613306</v>
      </c>
      <c r="J109" s="19">
        <v>2891.1821679245736</v>
      </c>
      <c r="K109" s="19">
        <v>1421.4589982441314</v>
      </c>
      <c r="L109" s="19">
        <v>1425.4628369768325</v>
      </c>
      <c r="M109" s="19">
        <v>1426.0391540719509</v>
      </c>
      <c r="N109" s="19">
        <v>1477.249593254707</v>
      </c>
      <c r="O109" s="19">
        <v>2830.6107145530273</v>
      </c>
      <c r="P109" s="19">
        <v>2837.2343348662025</v>
      </c>
      <c r="Q109" s="28">
        <v>2905.4788193941768</v>
      </c>
      <c r="R109" s="18">
        <v>2903.0722881014149</v>
      </c>
      <c r="S109" s="18">
        <v>2475.3385685371513</v>
      </c>
      <c r="T109" s="18">
        <v>2906.0775415293701</v>
      </c>
      <c r="U109" s="18">
        <v>2904.0465632821365</v>
      </c>
      <c r="V109" s="29">
        <v>1453.775126544439</v>
      </c>
      <c r="W109" s="29">
        <v>1449.0163460113627</v>
      </c>
      <c r="X109" s="29">
        <v>1453.775126544439</v>
      </c>
      <c r="Y109" s="29">
        <v>1599.5646818274681</v>
      </c>
      <c r="Z109" s="29">
        <v>2908.0558107884103</v>
      </c>
      <c r="AA109" s="29">
        <v>2458.6679105145849</v>
      </c>
      <c r="AB109" s="29">
        <v>2903.142379841036</v>
      </c>
      <c r="AC109" s="27">
        <v>2386</v>
      </c>
      <c r="AD109" s="27">
        <v>2386</v>
      </c>
      <c r="AE109" s="27">
        <v>2386</v>
      </c>
      <c r="AF109" s="27">
        <v>2386</v>
      </c>
      <c r="AG109" s="27">
        <v>2386</v>
      </c>
      <c r="AH109" s="9">
        <v>2386</v>
      </c>
      <c r="AI109" s="9">
        <v>2386</v>
      </c>
      <c r="AJ109" s="9">
        <v>2386</v>
      </c>
      <c r="AK109" s="9">
        <v>2386</v>
      </c>
      <c r="AL109" s="9">
        <v>2386</v>
      </c>
      <c r="AM109" s="9">
        <v>2386</v>
      </c>
      <c r="AN109" s="9">
        <v>2386</v>
      </c>
    </row>
    <row r="110" spans="2:40" ht="14.25" customHeight="1" x14ac:dyDescent="0.25">
      <c r="B110" s="10"/>
      <c r="D110" s="11" t="s">
        <v>5</v>
      </c>
      <c r="E110" s="19">
        <v>2966.7666666666669</v>
      </c>
      <c r="F110" s="19">
        <v>2956.2258064516127</v>
      </c>
      <c r="G110" s="19">
        <v>1934.8333333333333</v>
      </c>
      <c r="H110" s="19">
        <v>2885.8064516129034</v>
      </c>
      <c r="I110" s="19">
        <v>2880.0645161290322</v>
      </c>
      <c r="J110" s="19">
        <v>2920.2333333333331</v>
      </c>
      <c r="K110" s="19">
        <v>3011.2580645161293</v>
      </c>
      <c r="L110" s="19">
        <v>2862.3</v>
      </c>
      <c r="M110" s="19">
        <v>2929.7419354838707</v>
      </c>
      <c r="N110" s="19">
        <v>2894.483870967742</v>
      </c>
      <c r="O110" s="19">
        <v>2979.6428571428573</v>
      </c>
      <c r="P110" s="19">
        <v>2913.0967741935483</v>
      </c>
      <c r="Q110" s="28">
        <v>2913</v>
      </c>
      <c r="R110" s="18">
        <v>2925.4929824561405</v>
      </c>
      <c r="S110" s="18">
        <v>2876.9677419354839</v>
      </c>
      <c r="T110" s="18">
        <v>2015.06</v>
      </c>
      <c r="U110" s="18">
        <v>2835</v>
      </c>
      <c r="V110" s="29">
        <v>2913</v>
      </c>
      <c r="W110" s="29">
        <v>2809</v>
      </c>
      <c r="X110" s="29">
        <v>2492.9032258064517</v>
      </c>
      <c r="Y110" s="29">
        <v>2947.6333333333332</v>
      </c>
      <c r="Z110" s="29">
        <v>2514.9354838709678</v>
      </c>
      <c r="AA110" s="29">
        <v>2362.2903225806454</v>
      </c>
      <c r="AB110" s="29">
        <v>2884.1034482758619</v>
      </c>
      <c r="AC110" s="27">
        <v>2932</v>
      </c>
      <c r="AD110" s="27">
        <v>2965.19</v>
      </c>
      <c r="AE110" s="27">
        <v>2973.2</v>
      </c>
      <c r="AF110" s="27">
        <v>2896</v>
      </c>
      <c r="AG110" s="27">
        <v>2902</v>
      </c>
      <c r="AH110" s="9">
        <v>3019</v>
      </c>
    </row>
    <row r="111" spans="2:40" ht="14.25" customHeight="1" x14ac:dyDescent="0.25">
      <c r="B111" s="10"/>
      <c r="Q111" s="13"/>
      <c r="R111" s="14"/>
      <c r="S111" s="14"/>
      <c r="T111" s="14"/>
      <c r="U111" s="14"/>
      <c r="V111" s="178"/>
      <c r="W111" s="178"/>
      <c r="X111" s="178"/>
      <c r="Y111" s="178"/>
      <c r="Z111" s="178"/>
      <c r="AA111" s="178"/>
      <c r="AB111" s="178"/>
    </row>
    <row r="112" spans="2:40" ht="14.25" customHeight="1" x14ac:dyDescent="0.25">
      <c r="B112" s="10" t="s">
        <v>48</v>
      </c>
      <c r="C112" s="9" t="s">
        <v>49</v>
      </c>
      <c r="D112" s="11" t="s">
        <v>4</v>
      </c>
      <c r="Q112" s="14">
        <v>0.78</v>
      </c>
      <c r="R112" s="14">
        <v>0.78</v>
      </c>
      <c r="S112" s="14">
        <v>0.78</v>
      </c>
      <c r="T112" s="14">
        <v>0.78</v>
      </c>
      <c r="U112" s="14">
        <v>0.78</v>
      </c>
      <c r="V112" s="178">
        <v>0.78</v>
      </c>
      <c r="W112" s="178">
        <v>0.78</v>
      </c>
      <c r="X112" s="178">
        <v>0.78</v>
      </c>
      <c r="Y112" s="178">
        <v>0.78</v>
      </c>
      <c r="Z112" s="178">
        <v>0.78</v>
      </c>
      <c r="AA112" s="178">
        <v>0.78</v>
      </c>
      <c r="AB112" s="178">
        <v>0.78</v>
      </c>
      <c r="AC112" s="27">
        <v>0.76</v>
      </c>
      <c r="AD112" s="27">
        <v>0.76</v>
      </c>
      <c r="AE112" s="27">
        <v>0.76</v>
      </c>
      <c r="AF112" s="27">
        <v>0.76</v>
      </c>
      <c r="AG112" s="27">
        <v>0.76</v>
      </c>
      <c r="AH112" s="9">
        <v>0.76</v>
      </c>
      <c r="AI112" s="9">
        <v>0.76</v>
      </c>
      <c r="AJ112" s="9">
        <v>0.76</v>
      </c>
      <c r="AK112" s="9">
        <v>0.76</v>
      </c>
      <c r="AL112" s="9">
        <v>0.76</v>
      </c>
      <c r="AM112" s="9">
        <v>0.76</v>
      </c>
      <c r="AN112" s="9">
        <v>0.76</v>
      </c>
    </row>
    <row r="113" spans="2:40" ht="14.25" customHeight="1" x14ac:dyDescent="0.25">
      <c r="B113" s="10"/>
      <c r="D113" s="11" t="s">
        <v>5</v>
      </c>
      <c r="E113" s="15">
        <v>0.81139694842902399</v>
      </c>
      <c r="F113" s="15">
        <v>0.80787870767969538</v>
      </c>
      <c r="G113" s="15">
        <v>0.80781939893640009</v>
      </c>
      <c r="H113" s="15">
        <v>0.81623588678280179</v>
      </c>
      <c r="I113" s="15">
        <v>0.81447473892262856</v>
      </c>
      <c r="J113" s="15">
        <v>0.81406136732584755</v>
      </c>
      <c r="K113" s="15">
        <v>0.80385324678930004</v>
      </c>
      <c r="L113" s="15">
        <v>0.83631111175694894</v>
      </c>
      <c r="M113" s="15">
        <v>0.78736706145689894</v>
      </c>
      <c r="N113" s="15">
        <v>0.72575186484562915</v>
      </c>
      <c r="O113" s="15">
        <v>0.81001069996206521</v>
      </c>
      <c r="P113" s="15">
        <v>0.80669472704371992</v>
      </c>
      <c r="Q113" s="13">
        <v>0.78675541982500008</v>
      </c>
      <c r="R113" s="14">
        <v>0.7681692669531921</v>
      </c>
      <c r="S113" s="14">
        <v>0.79437072362637673</v>
      </c>
      <c r="T113" s="14">
        <v>0.77511232039806677</v>
      </c>
      <c r="U113" s="14">
        <v>0.78889699438425132</v>
      </c>
      <c r="V113" s="178">
        <v>0.77929413295353211</v>
      </c>
      <c r="W113" s="178">
        <v>0.76924129243966421</v>
      </c>
      <c r="X113" s="178">
        <v>0.74443511147905017</v>
      </c>
      <c r="Y113" s="178">
        <v>0.7537948146786021</v>
      </c>
      <c r="Z113" s="178">
        <v>0.79942258135353705</v>
      </c>
      <c r="AA113" s="178">
        <v>0.78903383017103079</v>
      </c>
      <c r="AB113" s="178">
        <v>0.76191405669480938</v>
      </c>
      <c r="AC113" s="178">
        <v>0.69708979265029603</v>
      </c>
      <c r="AD113" s="178">
        <v>0.71891263760243862</v>
      </c>
      <c r="AE113" s="178">
        <v>0.69891427329038347</v>
      </c>
      <c r="AF113" s="27">
        <v>0.71</v>
      </c>
      <c r="AG113" s="27">
        <v>0.70399999999999996</v>
      </c>
      <c r="AH113" s="9">
        <v>0.71199999999999997</v>
      </c>
    </row>
    <row r="114" spans="2:40" ht="14.25" customHeight="1" x14ac:dyDescent="0.25">
      <c r="B114" s="10"/>
      <c r="Q114" s="28"/>
      <c r="R114" s="18"/>
      <c r="S114" s="18"/>
      <c r="T114" s="18"/>
      <c r="U114" s="18"/>
      <c r="V114" s="29"/>
      <c r="W114" s="29"/>
      <c r="X114" s="29"/>
      <c r="Y114" s="29"/>
      <c r="Z114" s="29"/>
      <c r="AA114" s="29"/>
      <c r="AB114" s="29"/>
    </row>
    <row r="115" spans="2:40" ht="14.25" customHeight="1" x14ac:dyDescent="0.25">
      <c r="B115" s="10" t="s">
        <v>50</v>
      </c>
      <c r="C115" s="9" t="s">
        <v>51</v>
      </c>
      <c r="D115" s="11" t="s">
        <v>4</v>
      </c>
      <c r="Q115" s="28">
        <v>3207</v>
      </c>
      <c r="R115" s="18">
        <v>3207</v>
      </c>
      <c r="S115" s="18">
        <v>3207</v>
      </c>
      <c r="T115" s="18">
        <v>3207</v>
      </c>
      <c r="U115" s="18">
        <v>3207</v>
      </c>
      <c r="V115" s="29">
        <v>3207</v>
      </c>
      <c r="W115" s="29">
        <v>3207</v>
      </c>
      <c r="X115" s="29">
        <v>3207</v>
      </c>
      <c r="Y115" s="29">
        <v>3207</v>
      </c>
      <c r="Z115" s="29">
        <v>3207</v>
      </c>
      <c r="AA115" s="29">
        <v>3207</v>
      </c>
      <c r="AB115" s="29">
        <v>3207</v>
      </c>
      <c r="AC115" s="27">
        <v>2780</v>
      </c>
      <c r="AD115" s="27">
        <v>2780</v>
      </c>
      <c r="AE115" s="27">
        <v>2780</v>
      </c>
      <c r="AF115" s="27">
        <v>2780</v>
      </c>
      <c r="AG115" s="27">
        <v>2780</v>
      </c>
      <c r="AH115" s="9">
        <v>2780</v>
      </c>
      <c r="AI115" s="9">
        <v>2780</v>
      </c>
      <c r="AJ115" s="9">
        <v>2780</v>
      </c>
      <c r="AK115" s="9">
        <v>2780</v>
      </c>
      <c r="AL115" s="9">
        <v>2780</v>
      </c>
      <c r="AM115" s="9">
        <v>2780</v>
      </c>
      <c r="AN115" s="9">
        <v>2780</v>
      </c>
    </row>
    <row r="116" spans="2:40" ht="14.25" customHeight="1" x14ac:dyDescent="0.25">
      <c r="B116" s="10"/>
      <c r="D116" s="11" t="s">
        <v>5</v>
      </c>
      <c r="E116" s="19">
        <v>3238.5666666666666</v>
      </c>
      <c r="F116" s="19">
        <v>3224.2580645161293</v>
      </c>
      <c r="G116" s="19">
        <v>3229.0333333333333</v>
      </c>
      <c r="H116" s="19">
        <v>3259.3870967741937</v>
      </c>
      <c r="I116" s="19">
        <v>3262.3225806451615</v>
      </c>
      <c r="J116" s="19">
        <v>3242.0666666666666</v>
      </c>
      <c r="K116" s="19">
        <v>3211.5483870967741</v>
      </c>
      <c r="L116" s="19">
        <v>3204.8666666666668</v>
      </c>
      <c r="M116" s="19">
        <v>3019</v>
      </c>
      <c r="N116" s="19">
        <v>2909.6774193548385</v>
      </c>
      <c r="O116" s="19">
        <v>3245.8571428571427</v>
      </c>
      <c r="P116" s="19">
        <v>3248.3548387096776</v>
      </c>
      <c r="Q116" s="28">
        <v>3160.9</v>
      </c>
      <c r="R116" s="18">
        <v>3093.2903225806454</v>
      </c>
      <c r="S116" s="18">
        <v>3187.4</v>
      </c>
      <c r="T116" s="18">
        <v>3115.7741935483873</v>
      </c>
      <c r="U116" s="18">
        <v>3237.8064516129034</v>
      </c>
      <c r="V116" s="29">
        <v>3194.3</v>
      </c>
      <c r="W116" s="29">
        <v>3162</v>
      </c>
      <c r="X116" s="29">
        <v>2926.8666666666668</v>
      </c>
      <c r="Y116" s="29">
        <v>2877</v>
      </c>
      <c r="Z116" s="29">
        <v>2962</v>
      </c>
      <c r="AA116" s="29">
        <v>2999.4827586206898</v>
      </c>
      <c r="AB116" s="29">
        <v>2867.2580645161293</v>
      </c>
      <c r="AC116" s="27">
        <v>2780</v>
      </c>
      <c r="AD116" s="27">
        <v>2812</v>
      </c>
      <c r="AE116" s="27">
        <v>2710</v>
      </c>
      <c r="AF116" s="27">
        <v>2860</v>
      </c>
      <c r="AG116" s="27">
        <v>2787</v>
      </c>
      <c r="AH116" s="9">
        <v>2482</v>
      </c>
    </row>
    <row r="117" spans="2:40" ht="14.25" customHeight="1" x14ac:dyDescent="0.25">
      <c r="B117" s="10"/>
      <c r="Q117" s="28"/>
      <c r="R117" s="18"/>
      <c r="S117" s="18"/>
      <c r="T117" s="18"/>
      <c r="U117" s="18"/>
      <c r="V117" s="29"/>
      <c r="W117" s="29"/>
      <c r="X117" s="29"/>
      <c r="Y117" s="29"/>
      <c r="Z117" s="29"/>
      <c r="AA117" s="29"/>
      <c r="AB117" s="29"/>
    </row>
    <row r="118" spans="2:40" ht="14.25" customHeight="1" x14ac:dyDescent="0.25">
      <c r="B118" s="10" t="s">
        <v>283</v>
      </c>
      <c r="C118" s="9" t="s">
        <v>52</v>
      </c>
      <c r="D118" s="11" t="s">
        <v>4</v>
      </c>
      <c r="E118" s="12">
        <v>0.83299999999999996</v>
      </c>
      <c r="F118" s="12">
        <v>0.83299999999999996</v>
      </c>
      <c r="G118" s="12">
        <v>0.83299999999999996</v>
      </c>
      <c r="H118" s="12">
        <v>0.83299999999999996</v>
      </c>
      <c r="I118" s="12">
        <v>0.83299999999999996</v>
      </c>
      <c r="J118" s="12">
        <v>0.83299999999999996</v>
      </c>
      <c r="K118" s="12">
        <v>0.83299999999999996</v>
      </c>
      <c r="L118" s="12">
        <v>0.83299999999999996</v>
      </c>
      <c r="M118" s="12">
        <v>0.83299999999999996</v>
      </c>
      <c r="N118" s="12">
        <v>0.83299999999999996</v>
      </c>
      <c r="O118" s="12">
        <v>0.83299999999999996</v>
      </c>
      <c r="P118" s="12">
        <v>0.83299999999999996</v>
      </c>
      <c r="Q118" s="35">
        <v>0.83299999999999996</v>
      </c>
      <c r="R118" s="36">
        <v>0.83299999999999996</v>
      </c>
      <c r="S118" s="36">
        <v>0.83299999999999996</v>
      </c>
      <c r="T118" s="36">
        <v>0.83299999999999996</v>
      </c>
      <c r="U118" s="36">
        <v>0.82499999999999996</v>
      </c>
      <c r="V118" s="188">
        <v>0.82499999999999996</v>
      </c>
      <c r="W118" s="188">
        <v>0.82499999999999996</v>
      </c>
      <c r="X118" s="188">
        <v>0.82499999999999996</v>
      </c>
      <c r="Y118" s="188">
        <v>0.82499999999999996</v>
      </c>
      <c r="Z118" s="188">
        <v>0.82499999999999996</v>
      </c>
      <c r="AA118" s="188">
        <v>0.82499999999999996</v>
      </c>
      <c r="AB118" s="188">
        <v>0.82499999999999996</v>
      </c>
      <c r="AC118" s="27">
        <v>0.82099999999999995</v>
      </c>
      <c r="AD118" s="27">
        <v>0.82099999999999995</v>
      </c>
      <c r="AE118" s="27">
        <v>0.82099999999999995</v>
      </c>
      <c r="AF118" s="27">
        <v>0.82099999999999995</v>
      </c>
      <c r="AG118" s="27">
        <v>0.82099999999999995</v>
      </c>
      <c r="AH118" s="9">
        <v>0.82099999999999995</v>
      </c>
      <c r="AI118" s="9">
        <v>0.82099999999999995</v>
      </c>
      <c r="AJ118" s="9">
        <v>0.82099999999999995</v>
      </c>
      <c r="AK118" s="9">
        <v>0.82099999999999995</v>
      </c>
      <c r="AL118" s="9">
        <v>0.82099999999999995</v>
      </c>
      <c r="AM118" s="9">
        <v>0.82099999999999995</v>
      </c>
      <c r="AN118" s="9">
        <v>0.82099999999999995</v>
      </c>
    </row>
    <row r="119" spans="2:40" ht="14.25" customHeight="1" x14ac:dyDescent="0.25">
      <c r="B119" s="10"/>
      <c r="D119" s="11" t="s">
        <v>5</v>
      </c>
      <c r="E119" s="34">
        <v>0.83365200961509545</v>
      </c>
      <c r="F119" s="34">
        <v>0.83166678447010844</v>
      </c>
      <c r="G119" s="34">
        <v>0.82975350514464663</v>
      </c>
      <c r="H119" s="34">
        <v>0.8312025508052131</v>
      </c>
      <c r="I119" s="34">
        <v>0.83271901558183381</v>
      </c>
      <c r="J119" s="34">
        <v>0.83156145016964811</v>
      </c>
      <c r="K119" s="34">
        <v>0.83205077499664282</v>
      </c>
      <c r="L119" s="34">
        <v>0.83547341053713342</v>
      </c>
      <c r="M119" s="34">
        <v>0.83445206505218406</v>
      </c>
      <c r="N119" s="34">
        <v>0.8266090833725549</v>
      </c>
      <c r="O119" s="34">
        <v>0.82630727300828477</v>
      </c>
      <c r="P119" s="34">
        <v>0.83265130005141264</v>
      </c>
      <c r="Q119" s="35">
        <v>0.83668730631257182</v>
      </c>
      <c r="R119" s="36">
        <v>0.83282188876685148</v>
      </c>
      <c r="S119" s="36">
        <v>0.82546945572148955</v>
      </c>
      <c r="T119" s="36">
        <v>0.82902549353709165</v>
      </c>
      <c r="U119" s="36">
        <v>0.81914995790604495</v>
      </c>
      <c r="V119" s="188">
        <v>0.81436360440730016</v>
      </c>
      <c r="W119" s="188">
        <v>0.82514954491682724</v>
      </c>
      <c r="X119" s="188">
        <v>0.81998286908350182</v>
      </c>
      <c r="Y119" s="188">
        <v>0.82603822709616315</v>
      </c>
      <c r="Z119" s="188">
        <v>0.81411577807614532</v>
      </c>
      <c r="AA119" s="188">
        <v>0.81958325957604272</v>
      </c>
      <c r="AB119" s="188">
        <v>0.81463824809108865</v>
      </c>
      <c r="AC119" s="27">
        <v>0.81699999999999995</v>
      </c>
      <c r="AD119" s="188">
        <v>0.79</v>
      </c>
      <c r="AE119" s="188">
        <v>0.82</v>
      </c>
      <c r="AF119" s="27">
        <v>0.81599999999999995</v>
      </c>
      <c r="AG119" s="27">
        <v>0.82299999999999995</v>
      </c>
      <c r="AH119" s="9">
        <v>0.81899999999999995</v>
      </c>
    </row>
    <row r="120" spans="2:40" ht="14.25" customHeight="1" x14ac:dyDescent="0.25">
      <c r="B120" s="10"/>
      <c r="Q120" s="13"/>
      <c r="R120" s="14"/>
      <c r="S120" s="14"/>
      <c r="T120" s="14"/>
      <c r="U120" s="14"/>
      <c r="V120" s="178"/>
      <c r="W120" s="178"/>
      <c r="X120" s="178"/>
      <c r="Y120" s="178"/>
      <c r="Z120" s="178"/>
      <c r="AA120" s="178"/>
      <c r="AB120" s="178"/>
    </row>
    <row r="121" spans="2:40" ht="14.25" customHeight="1" x14ac:dyDescent="0.25">
      <c r="B121" s="10" t="s">
        <v>53</v>
      </c>
      <c r="C121" s="9" t="s">
        <v>54</v>
      </c>
      <c r="D121" s="11" t="s">
        <v>4</v>
      </c>
      <c r="E121" s="12">
        <v>66.099999999999994</v>
      </c>
      <c r="F121" s="12">
        <v>66.099999999999994</v>
      </c>
      <c r="G121" s="12">
        <v>66.099999999999994</v>
      </c>
      <c r="H121" s="12">
        <v>66.099999999999994</v>
      </c>
      <c r="I121" s="12">
        <v>66.099999999999994</v>
      </c>
      <c r="J121" s="12">
        <v>66.099999999999994</v>
      </c>
      <c r="K121" s="12">
        <v>66.099999999999994</v>
      </c>
      <c r="L121" s="12">
        <v>66.099999999999994</v>
      </c>
      <c r="M121" s="12">
        <v>66.099999999999994</v>
      </c>
      <c r="N121" s="12">
        <v>66.099999999999994</v>
      </c>
      <c r="O121" s="12">
        <v>66.099999999999994</v>
      </c>
      <c r="P121" s="12">
        <v>66.099999999999994</v>
      </c>
      <c r="Q121" s="13">
        <v>83.45</v>
      </c>
      <c r="R121" s="13">
        <v>83.45</v>
      </c>
      <c r="S121" s="13">
        <v>83.45</v>
      </c>
      <c r="T121" s="13">
        <v>83.45</v>
      </c>
      <c r="U121" s="13">
        <v>83.45</v>
      </c>
      <c r="V121" s="185">
        <v>83.45</v>
      </c>
      <c r="W121" s="185">
        <v>83.45</v>
      </c>
      <c r="X121" s="185">
        <v>83.45</v>
      </c>
      <c r="Y121" s="185">
        <v>83.45</v>
      </c>
      <c r="Z121" s="185">
        <v>83.45</v>
      </c>
      <c r="AA121" s="185">
        <v>83.45</v>
      </c>
      <c r="AB121" s="185">
        <v>83.45</v>
      </c>
      <c r="AC121" s="27">
        <v>83.45</v>
      </c>
      <c r="AD121" s="27">
        <v>83.45</v>
      </c>
      <c r="AE121" s="27">
        <v>83.45</v>
      </c>
      <c r="AF121" s="27">
        <v>83.45</v>
      </c>
      <c r="AG121" s="27">
        <v>83.45</v>
      </c>
      <c r="AH121" s="9">
        <v>83.45</v>
      </c>
      <c r="AI121" s="9">
        <v>83.45</v>
      </c>
      <c r="AJ121" s="9">
        <v>83.45</v>
      </c>
      <c r="AK121" s="9">
        <v>83.45</v>
      </c>
      <c r="AL121" s="9">
        <v>83.45</v>
      </c>
      <c r="AM121" s="9">
        <v>83.45</v>
      </c>
      <c r="AN121" s="9">
        <v>83.45</v>
      </c>
    </row>
    <row r="122" spans="2:40" ht="14.25" customHeight="1" x14ac:dyDescent="0.25">
      <c r="B122" s="10"/>
      <c r="D122" s="11" t="s">
        <v>5</v>
      </c>
      <c r="E122" s="15">
        <v>62.215190104313422</v>
      </c>
      <c r="F122" s="15">
        <v>62.889134037830502</v>
      </c>
      <c r="G122" s="15">
        <v>64.914414292359439</v>
      </c>
      <c r="H122" s="15">
        <v>65.880383332521333</v>
      </c>
      <c r="I122" s="15">
        <v>64.501843854930044</v>
      </c>
      <c r="J122" s="15">
        <v>63.570857012347133</v>
      </c>
      <c r="K122" s="15">
        <v>61.134760155832971</v>
      </c>
      <c r="L122" s="15">
        <v>65.037247009140259</v>
      </c>
      <c r="M122" s="15">
        <v>63.156834102136443</v>
      </c>
      <c r="N122" s="15">
        <v>65.318228081143744</v>
      </c>
      <c r="O122" s="15">
        <v>63.17402512039952</v>
      </c>
      <c r="P122" s="15">
        <v>65.18188452454558</v>
      </c>
      <c r="Q122" s="13">
        <v>82.940824756369196</v>
      </c>
      <c r="R122" s="14">
        <v>85.353274692719609</v>
      </c>
      <c r="S122" s="14">
        <v>84.163320797206623</v>
      </c>
      <c r="T122" s="14">
        <v>83.192094249264372</v>
      </c>
      <c r="U122" s="14">
        <v>82.010432681678921</v>
      </c>
      <c r="V122" s="178">
        <v>81.278853503384994</v>
      </c>
      <c r="W122" s="178">
        <v>79.824307037086626</v>
      </c>
      <c r="X122" s="178">
        <v>83.463780958510853</v>
      </c>
      <c r="Y122" s="178">
        <v>87.933281875821692</v>
      </c>
      <c r="Z122" s="178">
        <v>85.491654192688387</v>
      </c>
      <c r="AA122" s="178">
        <v>85.105678038419512</v>
      </c>
      <c r="AB122" s="178">
        <v>86.601296713415351</v>
      </c>
      <c r="AC122" s="27">
        <v>83.36</v>
      </c>
      <c r="AD122" s="27">
        <v>82.74</v>
      </c>
      <c r="AE122" s="27">
        <v>77.62</v>
      </c>
      <c r="AF122" s="27">
        <v>81.62</v>
      </c>
      <c r="AG122" s="27">
        <v>79.84</v>
      </c>
      <c r="AH122" s="9">
        <v>80.34</v>
      </c>
    </row>
    <row r="123" spans="2:40" ht="14.25" customHeight="1" x14ac:dyDescent="0.25">
      <c r="B123" s="10"/>
      <c r="Q123" s="13"/>
      <c r="R123" s="14"/>
      <c r="S123" s="14"/>
      <c r="T123" s="14"/>
      <c r="U123" s="14"/>
      <c r="V123" s="178"/>
      <c r="W123" s="178"/>
      <c r="X123" s="178"/>
      <c r="Y123" s="178"/>
      <c r="Z123" s="178"/>
      <c r="AA123" s="178"/>
      <c r="AB123" s="178"/>
    </row>
    <row r="124" spans="2:40" ht="27.75" customHeight="1" x14ac:dyDescent="0.25">
      <c r="B124" s="10" t="s">
        <v>55</v>
      </c>
      <c r="C124" s="9" t="s">
        <v>56</v>
      </c>
      <c r="D124" s="11" t="s">
        <v>4</v>
      </c>
      <c r="Q124" s="13">
        <v>110</v>
      </c>
      <c r="R124" s="13">
        <v>110</v>
      </c>
      <c r="S124" s="13">
        <v>110</v>
      </c>
      <c r="T124" s="13">
        <v>110</v>
      </c>
      <c r="U124" s="13">
        <v>110</v>
      </c>
      <c r="V124" s="185">
        <v>110</v>
      </c>
      <c r="W124" s="185">
        <v>110</v>
      </c>
      <c r="X124" s="185">
        <v>110</v>
      </c>
      <c r="Y124" s="185">
        <v>110</v>
      </c>
      <c r="Z124" s="185">
        <v>110</v>
      </c>
      <c r="AA124" s="185">
        <v>110</v>
      </c>
      <c r="AB124" s="185">
        <v>110</v>
      </c>
      <c r="AC124" s="27">
        <v>120</v>
      </c>
      <c r="AD124" s="27">
        <v>120</v>
      </c>
      <c r="AE124" s="27">
        <v>120</v>
      </c>
      <c r="AF124" s="27">
        <v>120</v>
      </c>
      <c r="AG124" s="27">
        <v>120</v>
      </c>
      <c r="AH124" s="9">
        <v>120</v>
      </c>
      <c r="AI124" s="9">
        <v>120</v>
      </c>
      <c r="AJ124" s="9">
        <v>120</v>
      </c>
      <c r="AK124" s="9">
        <v>120</v>
      </c>
      <c r="AL124" s="9">
        <v>120</v>
      </c>
      <c r="AM124" s="9">
        <v>120</v>
      </c>
      <c r="AN124" s="9">
        <v>120</v>
      </c>
    </row>
    <row r="125" spans="2:40" ht="14.25" customHeight="1" x14ac:dyDescent="0.25">
      <c r="B125" s="10"/>
      <c r="D125" s="11" t="s">
        <v>5</v>
      </c>
      <c r="Q125" s="37">
        <v>115</v>
      </c>
      <c r="R125" s="37">
        <v>113</v>
      </c>
      <c r="S125" s="37">
        <v>111</v>
      </c>
      <c r="T125" s="37">
        <v>112</v>
      </c>
      <c r="U125" s="37">
        <v>115</v>
      </c>
      <c r="V125" s="190">
        <v>118</v>
      </c>
      <c r="W125" s="190">
        <v>117</v>
      </c>
      <c r="X125" s="190">
        <v>112</v>
      </c>
      <c r="Y125" s="190">
        <v>111</v>
      </c>
      <c r="Z125" s="190">
        <v>110</v>
      </c>
      <c r="AA125" s="190">
        <v>118</v>
      </c>
      <c r="AB125" s="190">
        <v>111</v>
      </c>
      <c r="AC125" s="190">
        <v>106</v>
      </c>
      <c r="AD125" s="190">
        <v>109</v>
      </c>
      <c r="AE125" s="27">
        <v>108</v>
      </c>
      <c r="AF125" s="27">
        <v>116</v>
      </c>
      <c r="AG125" s="27">
        <v>120</v>
      </c>
      <c r="AH125" s="9">
        <v>118</v>
      </c>
    </row>
    <row r="126" spans="2:40" ht="14.25" customHeight="1" x14ac:dyDescent="0.25">
      <c r="B126" s="10"/>
      <c r="Q126"/>
      <c r="R126"/>
      <c r="S126"/>
      <c r="T126"/>
      <c r="U126"/>
      <c r="V126" s="149"/>
      <c r="W126" s="149"/>
      <c r="X126" s="149"/>
      <c r="Y126" s="149"/>
      <c r="Z126" s="149"/>
      <c r="AA126" s="149"/>
      <c r="AB126" s="149"/>
      <c r="AC126" s="149"/>
      <c r="AD126" s="149"/>
    </row>
    <row r="127" spans="2:40" ht="27.75" customHeight="1" x14ac:dyDescent="0.25">
      <c r="B127" s="10" t="s">
        <v>57</v>
      </c>
      <c r="C127" s="9" t="s">
        <v>56</v>
      </c>
      <c r="D127" s="11" t="s">
        <v>4</v>
      </c>
      <c r="Q127" s="9">
        <v>930</v>
      </c>
      <c r="R127" s="9">
        <v>930</v>
      </c>
      <c r="S127" s="9">
        <v>930</v>
      </c>
      <c r="T127" s="9">
        <v>930</v>
      </c>
      <c r="U127" s="9">
        <v>930</v>
      </c>
      <c r="V127" s="27">
        <v>930</v>
      </c>
      <c r="W127" s="27">
        <v>930</v>
      </c>
      <c r="X127" s="27">
        <v>930</v>
      </c>
      <c r="Y127" s="27">
        <v>930</v>
      </c>
      <c r="Z127" s="27">
        <v>930</v>
      </c>
      <c r="AA127" s="27">
        <v>930</v>
      </c>
      <c r="AB127" s="27">
        <v>930</v>
      </c>
      <c r="AC127" s="27">
        <v>920</v>
      </c>
      <c r="AD127" s="27">
        <v>920</v>
      </c>
      <c r="AE127" s="27">
        <v>920</v>
      </c>
      <c r="AF127" s="27">
        <v>920</v>
      </c>
      <c r="AG127" s="27">
        <v>920</v>
      </c>
      <c r="AH127" s="9">
        <v>920</v>
      </c>
      <c r="AI127" s="9">
        <v>920</v>
      </c>
      <c r="AJ127" s="9">
        <v>920</v>
      </c>
      <c r="AK127" s="9">
        <v>920</v>
      </c>
      <c r="AL127" s="9">
        <v>920</v>
      </c>
      <c r="AM127" s="9">
        <v>920</v>
      </c>
      <c r="AN127" s="9">
        <v>920</v>
      </c>
    </row>
    <row r="128" spans="2:40" ht="14.25" customHeight="1" x14ac:dyDescent="0.25">
      <c r="B128" s="10"/>
      <c r="D128" s="11" t="s">
        <v>5</v>
      </c>
      <c r="E128" s="19">
        <v>4135.0666666666666</v>
      </c>
      <c r="F128" s="19">
        <v>4119.2580645161288</v>
      </c>
      <c r="G128" s="19">
        <v>4125.833333333333</v>
      </c>
      <c r="H128" s="19">
        <v>4145.9677419354839</v>
      </c>
      <c r="I128" s="19">
        <v>4180.8387096774195</v>
      </c>
      <c r="J128" s="19">
        <v>4109.4666666666662</v>
      </c>
      <c r="K128" s="19">
        <v>4034.2258064516127</v>
      </c>
      <c r="L128" s="19">
        <v>3959.6</v>
      </c>
      <c r="M128" s="19">
        <v>3922.5483870967741</v>
      </c>
      <c r="N128" s="19">
        <v>3634.6774193548385</v>
      </c>
      <c r="O128" s="19">
        <v>4020.3571428571427</v>
      </c>
      <c r="P128" s="19">
        <v>4355.0645161290322</v>
      </c>
      <c r="Q128" s="37">
        <v>914</v>
      </c>
      <c r="R128" s="37">
        <v>892</v>
      </c>
      <c r="S128" s="37">
        <v>872</v>
      </c>
      <c r="T128" s="37">
        <v>881</v>
      </c>
      <c r="U128" s="37">
        <v>909</v>
      </c>
      <c r="V128" s="190">
        <v>928</v>
      </c>
      <c r="W128" s="190">
        <v>938</v>
      </c>
      <c r="X128" s="190">
        <v>957</v>
      </c>
      <c r="Y128" s="190">
        <v>972</v>
      </c>
      <c r="Z128" s="190">
        <v>963</v>
      </c>
      <c r="AA128" s="190">
        <v>953</v>
      </c>
      <c r="AB128" s="190">
        <v>935</v>
      </c>
      <c r="AC128" s="190">
        <v>897</v>
      </c>
      <c r="AD128" s="190">
        <v>918</v>
      </c>
      <c r="AE128" s="27">
        <v>919</v>
      </c>
      <c r="AF128" s="27">
        <v>912</v>
      </c>
      <c r="AG128" s="27">
        <v>904</v>
      </c>
      <c r="AH128" s="9">
        <v>924</v>
      </c>
    </row>
    <row r="129" spans="2:40" ht="14.25" customHeight="1" x14ac:dyDescent="0.25">
      <c r="B129" s="10"/>
      <c r="Q129" s="13"/>
      <c r="R129" s="14"/>
      <c r="S129" s="14"/>
      <c r="T129" s="14"/>
      <c r="U129" s="14"/>
      <c r="V129" s="178"/>
      <c r="W129" s="178"/>
      <c r="X129" s="178"/>
      <c r="Y129" s="178"/>
      <c r="Z129" s="178"/>
      <c r="AA129" s="178"/>
      <c r="AB129" s="178"/>
    </row>
    <row r="130" spans="2:40" ht="14.25" customHeight="1" x14ac:dyDescent="0.25">
      <c r="B130" s="10" t="s">
        <v>58</v>
      </c>
      <c r="C130" s="9" t="s">
        <v>49</v>
      </c>
      <c r="D130" s="11" t="s">
        <v>4</v>
      </c>
      <c r="Q130" s="14">
        <f>(Q133*30)/Q73</f>
        <v>0.80070445127104262</v>
      </c>
      <c r="R130" s="14">
        <f>(R133*31)/R73</f>
        <v>0.80053123728763409</v>
      </c>
      <c r="S130" s="14">
        <f t="shared" ref="S130:X130" si="1">(S133*30)/S73</f>
        <v>0.78286047438055129</v>
      </c>
      <c r="T130" s="14">
        <f>(T133*31)/T73</f>
        <v>0.79797957224104854</v>
      </c>
      <c r="U130" s="14">
        <f>(U133*31)/U73</f>
        <v>0.79678811283712347</v>
      </c>
      <c r="V130" s="178">
        <f t="shared" si="1"/>
        <v>0.79639550221557343</v>
      </c>
      <c r="W130" s="178">
        <f>(W133*31)/W73</f>
        <v>0.80877620228422298</v>
      </c>
      <c r="X130" s="178">
        <f t="shared" si="1"/>
        <v>0.79535947794901996</v>
      </c>
      <c r="Y130" s="178">
        <f>(Y133*31)/Y73</f>
        <v>0.79025820918328082</v>
      </c>
      <c r="Z130" s="178">
        <f>(Z133*31)/Z73</f>
        <v>0.79217054362278883</v>
      </c>
      <c r="AA130" s="178">
        <f>(AA133*29)/AA73</f>
        <v>0.82732696238435877</v>
      </c>
      <c r="AB130" s="178">
        <f>(AB133*31)/AB73</f>
        <v>0.79702869005906318</v>
      </c>
      <c r="AC130" s="27">
        <v>0.79</v>
      </c>
      <c r="AD130" s="27">
        <v>0.79</v>
      </c>
      <c r="AE130" s="27">
        <v>0.79</v>
      </c>
      <c r="AF130" s="27">
        <v>0.79</v>
      </c>
      <c r="AG130" s="27">
        <v>0.79</v>
      </c>
      <c r="AH130" s="9">
        <v>0.79</v>
      </c>
      <c r="AI130" s="9">
        <v>0.79</v>
      </c>
      <c r="AJ130" s="9">
        <v>0.79</v>
      </c>
      <c r="AK130" s="9">
        <v>0.79</v>
      </c>
      <c r="AL130" s="9">
        <v>0.79</v>
      </c>
      <c r="AM130" s="9">
        <v>0.79</v>
      </c>
      <c r="AN130" s="9">
        <v>0.79</v>
      </c>
    </row>
    <row r="131" spans="2:40" ht="14.25" customHeight="1" x14ac:dyDescent="0.25">
      <c r="B131" s="10"/>
      <c r="D131" s="11" t="s">
        <v>5</v>
      </c>
      <c r="E131" s="15">
        <v>0.81671870987669559</v>
      </c>
      <c r="F131" s="15">
        <v>0.81121082017946844</v>
      </c>
      <c r="G131" s="15">
        <v>0.80217057880328269</v>
      </c>
      <c r="H131" s="15">
        <v>0.81837985117181833</v>
      </c>
      <c r="I131" s="15">
        <v>0.82285929620039744</v>
      </c>
      <c r="J131" s="15">
        <v>0.81234534722526008</v>
      </c>
      <c r="K131" s="15">
        <v>0.79391116366468539</v>
      </c>
      <c r="L131" s="15">
        <v>0.81025912399682887</v>
      </c>
      <c r="M131" s="15">
        <v>0.79137898013671892</v>
      </c>
      <c r="N131" s="15">
        <v>0.71074232527220149</v>
      </c>
      <c r="O131" s="15">
        <v>0.7870126146728339</v>
      </c>
      <c r="P131" s="15">
        <v>0.84642151611667527</v>
      </c>
      <c r="Q131" s="14">
        <v>0.82958289459991141</v>
      </c>
      <c r="R131" s="14">
        <v>0.80470201335753622</v>
      </c>
      <c r="S131" s="14">
        <v>0.82188715407448154</v>
      </c>
      <c r="T131" s="14">
        <v>0.78060036150457779</v>
      </c>
      <c r="U131" s="14">
        <v>0.75791023269014879</v>
      </c>
      <c r="V131" s="178">
        <v>0.80181328049220657</v>
      </c>
      <c r="W131" s="178">
        <v>0.89816178897742927</v>
      </c>
      <c r="X131" s="178">
        <v>0.77523647013687058</v>
      </c>
      <c r="Y131" s="178">
        <v>0.79810705181908359</v>
      </c>
      <c r="Z131" s="178">
        <v>0.81498448300629611</v>
      </c>
      <c r="AA131" s="178">
        <v>0.80637913706928099</v>
      </c>
      <c r="AB131" s="178">
        <v>0.83331874369221615</v>
      </c>
      <c r="AC131" s="178">
        <v>0.74782461001948652</v>
      </c>
      <c r="AD131" s="178">
        <v>0.76100796542839078</v>
      </c>
      <c r="AE131" s="178">
        <v>0.7554987265288764</v>
      </c>
      <c r="AF131" s="27">
        <v>0.75</v>
      </c>
      <c r="AG131" s="27">
        <v>0.76700000000000002</v>
      </c>
      <c r="AH131" s="9">
        <v>0.75900000000000001</v>
      </c>
    </row>
    <row r="132" spans="2:40" ht="14.25" customHeight="1" x14ac:dyDescent="0.25">
      <c r="B132" s="10"/>
      <c r="Q132" s="13"/>
      <c r="R132" s="14"/>
      <c r="S132" s="14"/>
      <c r="T132" s="14"/>
      <c r="U132" s="14"/>
      <c r="V132" s="178"/>
      <c r="W132" s="178"/>
      <c r="X132" s="178"/>
      <c r="Y132" s="178"/>
      <c r="Z132" s="178"/>
      <c r="AA132" s="178"/>
      <c r="AB132" s="178"/>
      <c r="AC132" s="178"/>
      <c r="AD132" s="178"/>
      <c r="AE132" s="178"/>
    </row>
    <row r="133" spans="2:40" ht="14.25" customHeight="1" x14ac:dyDescent="0.25">
      <c r="B133" s="10" t="s">
        <v>59</v>
      </c>
      <c r="C133" s="9" t="s">
        <v>51</v>
      </c>
      <c r="D133" s="11" t="s">
        <v>4</v>
      </c>
      <c r="Q133" s="28">
        <v>4045</v>
      </c>
      <c r="R133" s="18">
        <v>4045</v>
      </c>
      <c r="S133" s="18">
        <v>4045</v>
      </c>
      <c r="T133" s="18">
        <v>4045</v>
      </c>
      <c r="U133" s="18">
        <v>4045</v>
      </c>
      <c r="V133" s="29">
        <v>4045</v>
      </c>
      <c r="W133" s="29">
        <v>4045</v>
      </c>
      <c r="X133" s="29">
        <v>4045</v>
      </c>
      <c r="Y133" s="29">
        <v>4045</v>
      </c>
      <c r="Z133" s="29">
        <v>4045</v>
      </c>
      <c r="AA133" s="29">
        <v>4045</v>
      </c>
      <c r="AB133" s="29">
        <v>4045</v>
      </c>
      <c r="AC133" s="27">
        <v>3804</v>
      </c>
      <c r="AD133" s="27">
        <v>3804</v>
      </c>
      <c r="AE133" s="27">
        <v>3804</v>
      </c>
      <c r="AF133" s="27">
        <v>3804</v>
      </c>
      <c r="AG133" s="27">
        <v>3804</v>
      </c>
      <c r="AH133" s="9">
        <v>3804</v>
      </c>
      <c r="AI133" s="9">
        <v>3804</v>
      </c>
      <c r="AJ133" s="9">
        <v>3804</v>
      </c>
      <c r="AK133" s="9">
        <v>3804</v>
      </c>
      <c r="AL133" s="9">
        <v>3804</v>
      </c>
      <c r="AM133" s="9">
        <v>3804</v>
      </c>
      <c r="AN133" s="9">
        <v>3804</v>
      </c>
    </row>
    <row r="134" spans="2:40" ht="14.25" customHeight="1" x14ac:dyDescent="0.25">
      <c r="B134" s="10"/>
      <c r="D134" s="11" t="s">
        <v>5</v>
      </c>
      <c r="E134" s="19">
        <v>4135.0666666666666</v>
      </c>
      <c r="F134" s="19">
        <v>4119.2580645161288</v>
      </c>
      <c r="G134" s="19">
        <v>4125.833333333333</v>
      </c>
      <c r="H134" s="19">
        <v>4145.9677419354839</v>
      </c>
      <c r="I134" s="19">
        <v>4180.8387096774195</v>
      </c>
      <c r="J134" s="19">
        <v>4109.4666666666662</v>
      </c>
      <c r="K134" s="19">
        <v>4034.2258064516127</v>
      </c>
      <c r="L134" s="19">
        <v>3959.6</v>
      </c>
      <c r="M134" s="19">
        <v>3922.5483870967741</v>
      </c>
      <c r="N134" s="19">
        <v>3634.6774193548385</v>
      </c>
      <c r="O134" s="19">
        <v>4020.3571428571427</v>
      </c>
      <c r="P134" s="19">
        <v>4355.0645161290322</v>
      </c>
      <c r="Q134" s="28">
        <v>4234.1333333333332</v>
      </c>
      <c r="R134" s="18">
        <v>4086.6129032258063</v>
      </c>
      <c r="S134" s="18">
        <v>4254.1000000000004</v>
      </c>
      <c r="T134" s="18">
        <v>3971.3548387096776</v>
      </c>
      <c r="U134" s="18">
        <v>3939.9354838709678</v>
      </c>
      <c r="V134" s="29">
        <v>4024.77</v>
      </c>
      <c r="W134" s="29">
        <v>3948</v>
      </c>
      <c r="X134" s="29">
        <v>3890.9333333333334</v>
      </c>
      <c r="Y134" s="29">
        <v>4169</v>
      </c>
      <c r="Z134" s="29">
        <v>4043</v>
      </c>
      <c r="AA134" s="29">
        <v>3969.1379310344828</v>
      </c>
      <c r="AB134" s="29">
        <v>3929.9354838709678</v>
      </c>
      <c r="AC134" s="27">
        <v>3799</v>
      </c>
      <c r="AD134" s="27">
        <v>3808.81</v>
      </c>
      <c r="AE134" s="27">
        <v>3794</v>
      </c>
      <c r="AF134" s="27">
        <v>3779</v>
      </c>
      <c r="AG134" s="27">
        <v>3810</v>
      </c>
      <c r="AH134" s="9">
        <v>3841</v>
      </c>
    </row>
    <row r="135" spans="2:40" ht="14.25" customHeight="1" x14ac:dyDescent="0.25">
      <c r="B135" s="10"/>
      <c r="Q135" s="13"/>
      <c r="R135" s="14"/>
      <c r="S135" s="14"/>
      <c r="T135" s="14"/>
      <c r="U135" s="14"/>
      <c r="V135" s="178"/>
      <c r="W135" s="178"/>
      <c r="X135" s="178"/>
      <c r="Y135" s="178"/>
      <c r="Z135" s="178"/>
      <c r="AA135" s="178"/>
      <c r="AB135" s="178"/>
    </row>
    <row r="136" spans="2:40" ht="14.25" customHeight="1" x14ac:dyDescent="0.25">
      <c r="B136" s="10" t="s">
        <v>284</v>
      </c>
      <c r="C136" s="9" t="s">
        <v>52</v>
      </c>
      <c r="D136" s="11" t="s">
        <v>4</v>
      </c>
      <c r="E136" s="12">
        <v>0.83299999999999996</v>
      </c>
      <c r="F136" s="12">
        <v>0.83299999999999996</v>
      </c>
      <c r="G136" s="12">
        <v>0.83299999999999996</v>
      </c>
      <c r="H136" s="12">
        <v>0.83299999999999996</v>
      </c>
      <c r="I136" s="12">
        <v>0.83299999999999996</v>
      </c>
      <c r="J136" s="12">
        <v>0.83299999999999996</v>
      </c>
      <c r="K136" s="12">
        <v>0.83299999999999996</v>
      </c>
      <c r="L136" s="12">
        <v>0.83299999999999996</v>
      </c>
      <c r="M136" s="12">
        <v>0.83299999999999996</v>
      </c>
      <c r="N136" s="12">
        <v>0.83299999999999996</v>
      </c>
      <c r="O136" s="12">
        <v>0.83299999999999996</v>
      </c>
      <c r="P136" s="12">
        <v>0.83299999999999996</v>
      </c>
      <c r="Q136" s="35">
        <v>0.82499999999999996</v>
      </c>
      <c r="R136" s="36">
        <v>0.82499999999999996</v>
      </c>
      <c r="S136" s="36">
        <v>0.82499999999999996</v>
      </c>
      <c r="T136" s="36">
        <v>0.82499999999999996</v>
      </c>
      <c r="U136" s="36">
        <v>0.82499999999999996</v>
      </c>
      <c r="V136" s="188">
        <v>0.82499999999999996</v>
      </c>
      <c r="W136" s="188">
        <v>0.82499999999999996</v>
      </c>
      <c r="X136" s="188">
        <v>0.82499999999999996</v>
      </c>
      <c r="Y136" s="188">
        <v>0.82499999999999996</v>
      </c>
      <c r="Z136" s="188">
        <v>0.82499999999999996</v>
      </c>
      <c r="AA136" s="188">
        <v>0.82499999999999996</v>
      </c>
      <c r="AB136" s="188">
        <v>0.82499999999999996</v>
      </c>
      <c r="AC136" s="27">
        <v>0.82099999999999995</v>
      </c>
      <c r="AD136" s="27">
        <v>0.82099999999999995</v>
      </c>
      <c r="AE136" s="27">
        <v>0.82099999999999995</v>
      </c>
      <c r="AF136" s="27">
        <v>0.82099999999999995</v>
      </c>
      <c r="AG136" s="27">
        <v>0.82099999999999995</v>
      </c>
      <c r="AH136" s="9">
        <v>0.82099999999999995</v>
      </c>
      <c r="AI136" s="9">
        <v>0.82099999999999995</v>
      </c>
      <c r="AJ136" s="9">
        <v>0.82099999999999995</v>
      </c>
      <c r="AK136" s="9">
        <v>0.82099999999999995</v>
      </c>
      <c r="AL136" s="9">
        <v>0.82099999999999995</v>
      </c>
      <c r="AM136" s="9">
        <v>0.82099999999999995</v>
      </c>
      <c r="AN136" s="9">
        <v>0.82099999999999995</v>
      </c>
    </row>
    <row r="137" spans="2:40" ht="14.25" customHeight="1" x14ac:dyDescent="0.25">
      <c r="B137" s="10"/>
      <c r="D137" s="11" t="s">
        <v>5</v>
      </c>
      <c r="E137" s="34">
        <v>0.82173032968782878</v>
      </c>
      <c r="F137" s="34">
        <v>0.82897355871686595</v>
      </c>
      <c r="G137" s="34">
        <v>0.8205188329312465</v>
      </c>
      <c r="H137" s="34">
        <v>0.81936167129477711</v>
      </c>
      <c r="I137" s="34">
        <v>0.82300863681503922</v>
      </c>
      <c r="J137" s="34">
        <v>0.82152894940985699</v>
      </c>
      <c r="K137" s="34">
        <v>0.82859529854074454</v>
      </c>
      <c r="L137" s="34">
        <v>0.8358234332351282</v>
      </c>
      <c r="M137" s="34">
        <v>0.82328664800004825</v>
      </c>
      <c r="N137" s="34">
        <v>0.81992253952878413</v>
      </c>
      <c r="O137" s="34">
        <v>0.8181303283074256</v>
      </c>
      <c r="P137" s="34">
        <v>0.82394742651045205</v>
      </c>
      <c r="Q137" s="35">
        <v>0.83615395236091272</v>
      </c>
      <c r="R137" s="36">
        <v>0.8179423569832438</v>
      </c>
      <c r="S137" s="36">
        <v>0.81641357060470354</v>
      </c>
      <c r="T137" s="36">
        <v>0.81556205454262387</v>
      </c>
      <c r="U137" s="36">
        <v>0.81887805136606207</v>
      </c>
      <c r="V137" s="188">
        <v>0.82598815514747936</v>
      </c>
      <c r="W137" s="188">
        <v>0.87661370477112954</v>
      </c>
      <c r="X137" s="188">
        <v>0.82246843913803436</v>
      </c>
      <c r="Y137" s="188">
        <v>0.82085597323756099</v>
      </c>
      <c r="Z137" s="188">
        <v>0.81986908638099498</v>
      </c>
      <c r="AA137" s="188">
        <v>0.81951057732313737</v>
      </c>
      <c r="AB137" s="188">
        <v>0.81218636902366359</v>
      </c>
      <c r="AC137" s="27">
        <v>0.82099999999999995</v>
      </c>
      <c r="AD137" s="188">
        <v>0.8</v>
      </c>
      <c r="AE137" s="188">
        <v>0.82</v>
      </c>
      <c r="AF137" s="27">
        <v>0.82099999999999995</v>
      </c>
      <c r="AG137" s="27">
        <v>0.81899999999999995</v>
      </c>
      <c r="AH137" s="9">
        <v>0.82</v>
      </c>
    </row>
    <row r="138" spans="2:40" ht="14.25" customHeight="1" x14ac:dyDescent="0.25">
      <c r="B138" s="10"/>
      <c r="Q138" s="13"/>
      <c r="R138" s="14"/>
      <c r="S138" s="14"/>
      <c r="T138" s="14"/>
      <c r="U138" s="36"/>
      <c r="V138" s="188"/>
      <c r="W138" s="178"/>
      <c r="X138" s="178"/>
      <c r="Y138" s="178"/>
      <c r="Z138" s="178"/>
      <c r="AA138" s="178"/>
      <c r="AB138" s="178"/>
    </row>
    <row r="139" spans="2:40" ht="14.25" customHeight="1" x14ac:dyDescent="0.25">
      <c r="B139" s="10" t="s">
        <v>60</v>
      </c>
      <c r="C139" s="9" t="s">
        <v>54</v>
      </c>
      <c r="D139" s="11" t="s">
        <v>4</v>
      </c>
      <c r="Q139" s="13">
        <v>72.5</v>
      </c>
      <c r="R139" s="13">
        <v>72.5</v>
      </c>
      <c r="S139" s="13">
        <v>72.5</v>
      </c>
      <c r="T139" s="13">
        <v>72.5</v>
      </c>
      <c r="U139" s="13">
        <v>72.5</v>
      </c>
      <c r="V139" s="185">
        <v>72.5</v>
      </c>
      <c r="W139" s="185">
        <v>72.5</v>
      </c>
      <c r="X139" s="185">
        <v>72.5</v>
      </c>
      <c r="Y139" s="185">
        <v>72.5</v>
      </c>
      <c r="Z139" s="185">
        <v>72.5</v>
      </c>
      <c r="AA139" s="185">
        <v>72.5</v>
      </c>
      <c r="AB139" s="185">
        <v>72.5</v>
      </c>
      <c r="AC139" s="27">
        <v>72.5</v>
      </c>
      <c r="AD139" s="27">
        <v>72.5</v>
      </c>
      <c r="AE139" s="27">
        <v>72.5</v>
      </c>
      <c r="AF139" s="27">
        <v>72.5</v>
      </c>
      <c r="AG139" s="27">
        <v>72.5</v>
      </c>
      <c r="AH139" s="9">
        <v>72.5</v>
      </c>
      <c r="AI139" s="9">
        <v>72.5</v>
      </c>
      <c r="AJ139" s="9">
        <v>72.5</v>
      </c>
      <c r="AK139" s="9">
        <v>72.5</v>
      </c>
      <c r="AL139" s="9">
        <v>72.5</v>
      </c>
      <c r="AM139" s="9">
        <v>72.5</v>
      </c>
      <c r="AN139" s="9">
        <v>72.5</v>
      </c>
    </row>
    <row r="140" spans="2:40" ht="14.25" customHeight="1" x14ac:dyDescent="0.25">
      <c r="B140" s="10"/>
      <c r="D140" s="11" t="s">
        <v>5</v>
      </c>
      <c r="E140" s="15">
        <v>55.805500385685491</v>
      </c>
      <c r="F140" s="15">
        <v>54.812759093937146</v>
      </c>
      <c r="G140" s="15">
        <v>53.034869029915143</v>
      </c>
      <c r="H140" s="15">
        <v>54.230797868330953</v>
      </c>
      <c r="I140" s="15">
        <v>53.705691031667818</v>
      </c>
      <c r="J140" s="15">
        <v>54.311984667284825</v>
      </c>
      <c r="K140" s="15">
        <v>53.586900042407606</v>
      </c>
      <c r="L140" s="15">
        <v>53.978463778236119</v>
      </c>
      <c r="M140" s="15">
        <v>52.712791904003758</v>
      </c>
      <c r="N140" s="15">
        <v>51.974622157182068</v>
      </c>
      <c r="O140" s="15">
        <v>55.042266943064803</v>
      </c>
      <c r="P140" s="15">
        <v>51.012106755152658</v>
      </c>
      <c r="Q140" s="13">
        <v>70.178983790778602</v>
      </c>
      <c r="R140" s="14">
        <v>67.912742787813571</v>
      </c>
      <c r="S140" s="14">
        <v>63.580592859442241</v>
      </c>
      <c r="T140" s="14">
        <v>66.252302226461481</v>
      </c>
      <c r="U140" s="14">
        <v>66.764249151063098</v>
      </c>
      <c r="V140" s="178">
        <v>68.23421764106979</v>
      </c>
      <c r="W140" s="178">
        <v>74.254518094507446</v>
      </c>
      <c r="X140" s="178">
        <v>67.801322825010246</v>
      </c>
      <c r="Y140" s="178">
        <v>68.92573819658746</v>
      </c>
      <c r="Z140" s="178">
        <v>68.11909854961246</v>
      </c>
      <c r="AA140" s="178">
        <v>72.620419178087047</v>
      </c>
      <c r="AB140" s="178">
        <v>73.234119105627997</v>
      </c>
      <c r="AC140" s="27">
        <v>71.510000000000005</v>
      </c>
      <c r="AD140" s="27">
        <v>71.989999999999995</v>
      </c>
      <c r="AE140" s="27">
        <v>70.81</v>
      </c>
      <c r="AF140" s="27">
        <v>72.42</v>
      </c>
      <c r="AG140" s="27">
        <v>70.8</v>
      </c>
      <c r="AH140" s="9">
        <v>69.83</v>
      </c>
    </row>
    <row r="141" spans="2:40" ht="14.25" customHeight="1" x14ac:dyDescent="0.25">
      <c r="B141" s="10"/>
      <c r="Q141" s="13"/>
      <c r="R141" s="14"/>
      <c r="S141" s="14"/>
      <c r="T141" s="14"/>
      <c r="U141" s="14"/>
      <c r="V141" s="178"/>
      <c r="W141" s="178"/>
      <c r="X141" s="178"/>
      <c r="Y141" s="178"/>
      <c r="Z141" s="178"/>
      <c r="AA141" s="178"/>
      <c r="AB141" s="178"/>
    </row>
    <row r="142" spans="2:40" ht="27.75" customHeight="1" x14ac:dyDescent="0.25">
      <c r="B142" s="10" t="s">
        <v>61</v>
      </c>
      <c r="C142" s="9" t="s">
        <v>56</v>
      </c>
      <c r="D142" s="11" t="s">
        <v>4</v>
      </c>
      <c r="Q142" s="13">
        <v>155</v>
      </c>
      <c r="R142" s="13">
        <v>155</v>
      </c>
      <c r="S142" s="13">
        <v>155</v>
      </c>
      <c r="T142" s="13">
        <v>155</v>
      </c>
      <c r="U142" s="13">
        <v>155</v>
      </c>
      <c r="V142" s="185">
        <v>155</v>
      </c>
      <c r="W142" s="185">
        <v>155</v>
      </c>
      <c r="X142" s="185">
        <v>155</v>
      </c>
      <c r="Y142" s="185">
        <v>155</v>
      </c>
      <c r="Z142" s="185">
        <v>155</v>
      </c>
      <c r="AA142" s="185">
        <v>155</v>
      </c>
      <c r="AB142" s="185">
        <v>155</v>
      </c>
      <c r="AC142" s="27">
        <v>168</v>
      </c>
      <c r="AD142" s="27">
        <v>168</v>
      </c>
      <c r="AE142" s="27">
        <v>168</v>
      </c>
      <c r="AF142" s="27">
        <v>168</v>
      </c>
      <c r="AG142" s="27">
        <v>168</v>
      </c>
      <c r="AH142" s="9">
        <v>168</v>
      </c>
      <c r="AI142" s="9">
        <v>168</v>
      </c>
      <c r="AJ142" s="9">
        <v>168</v>
      </c>
      <c r="AK142" s="9">
        <v>168</v>
      </c>
      <c r="AL142" s="9">
        <v>168</v>
      </c>
      <c r="AM142" s="9">
        <v>168</v>
      </c>
      <c r="AN142" s="9">
        <v>168</v>
      </c>
    </row>
    <row r="143" spans="2:40" ht="14.25" customHeight="1" x14ac:dyDescent="0.25">
      <c r="B143" s="10"/>
      <c r="D143" s="11" t="s">
        <v>5</v>
      </c>
      <c r="Q143" s="38">
        <v>153</v>
      </c>
      <c r="R143" s="38">
        <v>163</v>
      </c>
      <c r="S143" s="38">
        <v>157</v>
      </c>
      <c r="T143" s="38">
        <v>163</v>
      </c>
      <c r="U143" s="38">
        <v>161</v>
      </c>
      <c r="V143" s="191">
        <v>163</v>
      </c>
      <c r="W143" s="191">
        <v>166</v>
      </c>
      <c r="X143" s="191">
        <v>166</v>
      </c>
      <c r="Y143" s="191">
        <v>165</v>
      </c>
      <c r="Z143" s="191">
        <v>164</v>
      </c>
      <c r="AA143" s="191">
        <v>163.69999999999999</v>
      </c>
      <c r="AB143" s="191">
        <v>166.1</v>
      </c>
      <c r="AC143" s="191">
        <v>163.69999999999999</v>
      </c>
      <c r="AD143" s="191">
        <v>161.19999999999999</v>
      </c>
      <c r="AE143" s="27">
        <v>164</v>
      </c>
      <c r="AF143" s="27">
        <v>162</v>
      </c>
      <c r="AG143" s="27">
        <v>163</v>
      </c>
      <c r="AH143" s="9">
        <v>119</v>
      </c>
    </row>
    <row r="144" spans="2:40" ht="14.25" customHeight="1" x14ac:dyDescent="0.25">
      <c r="B144" s="10"/>
      <c r="Q144" s="31"/>
      <c r="R144" s="38"/>
      <c r="S144" s="31"/>
      <c r="T144" s="31"/>
      <c r="U144" s="31"/>
      <c r="V144" s="192"/>
      <c r="W144" s="192"/>
      <c r="X144" s="192"/>
      <c r="Y144" s="192"/>
      <c r="Z144" s="192"/>
      <c r="AA144" s="192"/>
      <c r="AB144" s="192"/>
      <c r="AC144" s="192"/>
      <c r="AD144" s="192"/>
    </row>
    <row r="145" spans="2:40" ht="27.75" customHeight="1" x14ac:dyDescent="0.25">
      <c r="B145" s="10" t="s">
        <v>62</v>
      </c>
      <c r="C145" s="9" t="s">
        <v>56</v>
      </c>
      <c r="D145" s="11" t="s">
        <v>4</v>
      </c>
      <c r="Q145" s="13">
        <v>930</v>
      </c>
      <c r="R145" s="13">
        <v>700</v>
      </c>
      <c r="S145" s="13">
        <v>700</v>
      </c>
      <c r="T145" s="13">
        <v>700</v>
      </c>
      <c r="U145" s="13">
        <v>700</v>
      </c>
      <c r="V145" s="185">
        <v>700</v>
      </c>
      <c r="W145" s="185">
        <v>700</v>
      </c>
      <c r="X145" s="185">
        <v>700</v>
      </c>
      <c r="Y145" s="185">
        <v>700</v>
      </c>
      <c r="Z145" s="185">
        <v>700</v>
      </c>
      <c r="AA145" s="185">
        <v>930</v>
      </c>
      <c r="AB145" s="185">
        <v>930</v>
      </c>
      <c r="AC145" s="27">
        <v>925</v>
      </c>
      <c r="AD145" s="27">
        <v>925</v>
      </c>
      <c r="AE145" s="27">
        <v>925</v>
      </c>
      <c r="AF145" s="27">
        <v>925</v>
      </c>
      <c r="AG145" s="27">
        <v>925</v>
      </c>
      <c r="AH145" s="9">
        <v>925</v>
      </c>
      <c r="AI145" s="9">
        <v>925</v>
      </c>
      <c r="AJ145" s="9">
        <v>925</v>
      </c>
      <c r="AK145" s="9">
        <v>925</v>
      </c>
      <c r="AL145" s="9">
        <v>925</v>
      </c>
      <c r="AM145" s="9">
        <v>925</v>
      </c>
      <c r="AN145" s="9">
        <v>925</v>
      </c>
    </row>
    <row r="146" spans="2:40" ht="14.25" customHeight="1" x14ac:dyDescent="0.25">
      <c r="B146" s="10"/>
      <c r="D146" s="11" t="s">
        <v>5</v>
      </c>
      <c r="Q146" s="37">
        <v>922</v>
      </c>
      <c r="R146" s="37">
        <v>725</v>
      </c>
      <c r="S146" s="37">
        <v>682</v>
      </c>
      <c r="T146" s="37">
        <v>696</v>
      </c>
      <c r="U146" s="37">
        <v>692</v>
      </c>
      <c r="V146" s="190">
        <v>694</v>
      </c>
      <c r="W146" s="190">
        <v>704</v>
      </c>
      <c r="X146" s="190">
        <v>704</v>
      </c>
      <c r="Y146" s="190">
        <v>705</v>
      </c>
      <c r="Z146" s="190">
        <v>738</v>
      </c>
      <c r="AA146" s="190">
        <v>931</v>
      </c>
      <c r="AB146" s="190">
        <v>949</v>
      </c>
      <c r="AC146" s="190">
        <v>944</v>
      </c>
      <c r="AD146" s="190">
        <v>932</v>
      </c>
      <c r="AE146" s="27">
        <v>923</v>
      </c>
      <c r="AF146" s="27">
        <v>937</v>
      </c>
      <c r="AG146" s="27">
        <v>928</v>
      </c>
      <c r="AH146" s="9">
        <v>838</v>
      </c>
    </row>
    <row r="147" spans="2:40" x14ac:dyDescent="0.25">
      <c r="R147" s="37"/>
    </row>
    <row r="148" spans="2:40" ht="14.25" customHeight="1" x14ac:dyDescent="0.25">
      <c r="B148" s="10" t="s">
        <v>63</v>
      </c>
      <c r="C148" s="9" t="s">
        <v>15</v>
      </c>
      <c r="D148" s="11" t="s">
        <v>4</v>
      </c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13"/>
      <c r="R148" s="37"/>
      <c r="S148" s="14"/>
      <c r="T148" s="14"/>
      <c r="U148" s="14"/>
      <c r="V148" s="178"/>
      <c r="W148" s="178"/>
      <c r="X148" s="178"/>
      <c r="Y148" s="178"/>
      <c r="Z148" s="178"/>
      <c r="AA148" s="178"/>
      <c r="AB148" s="178"/>
      <c r="AC148" s="27">
        <v>4300</v>
      </c>
      <c r="AD148" s="27">
        <v>4300</v>
      </c>
      <c r="AE148" s="27">
        <v>4300</v>
      </c>
      <c r="AF148" s="27">
        <v>4300</v>
      </c>
      <c r="AG148" s="27">
        <v>4300</v>
      </c>
      <c r="AH148" s="9">
        <v>4300</v>
      </c>
      <c r="AI148" s="9">
        <v>4300</v>
      </c>
      <c r="AJ148" s="9">
        <v>4300</v>
      </c>
      <c r="AK148" s="9">
        <v>4300</v>
      </c>
      <c r="AL148" s="9">
        <v>4300</v>
      </c>
      <c r="AM148" s="9">
        <v>4300</v>
      </c>
      <c r="AN148" s="9">
        <v>4300</v>
      </c>
    </row>
    <row r="149" spans="2:40" ht="14.25" customHeight="1" x14ac:dyDescent="0.25">
      <c r="B149" s="10"/>
      <c r="D149" s="11" t="s">
        <v>5</v>
      </c>
      <c r="Q149" s="13"/>
      <c r="R149" s="37"/>
      <c r="S149" s="14"/>
      <c r="T149" s="14"/>
      <c r="U149" s="14"/>
      <c r="V149" s="178"/>
      <c r="W149" s="178"/>
      <c r="X149" s="178"/>
      <c r="Y149" s="178"/>
      <c r="Z149" s="178"/>
      <c r="AA149" s="178"/>
      <c r="AB149" s="178">
        <v>3900</v>
      </c>
    </row>
    <row r="150" spans="2:40" ht="14.25" customHeight="1" x14ac:dyDescent="0.25">
      <c r="B150" s="10"/>
      <c r="Q150" s="13"/>
      <c r="R150" s="37"/>
      <c r="S150" s="14"/>
      <c r="T150" s="14"/>
      <c r="U150" s="14"/>
      <c r="V150" s="178"/>
      <c r="W150" s="178"/>
      <c r="X150" s="178"/>
      <c r="Y150" s="178"/>
      <c r="Z150" s="178"/>
      <c r="AA150" s="178"/>
      <c r="AB150" s="178"/>
    </row>
    <row r="151" spans="2:40" ht="14.25" customHeight="1" x14ac:dyDescent="0.25">
      <c r="B151" s="10" t="s">
        <v>64</v>
      </c>
      <c r="C151" s="9" t="s">
        <v>65</v>
      </c>
      <c r="D151" s="11" t="s">
        <v>4</v>
      </c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13"/>
      <c r="R151" s="37"/>
      <c r="S151" s="14"/>
      <c r="T151" s="14"/>
      <c r="U151" s="14"/>
      <c r="V151" s="178"/>
      <c r="W151" s="178"/>
      <c r="X151" s="178"/>
      <c r="Y151" s="178"/>
      <c r="Z151" s="178"/>
      <c r="AA151" s="178"/>
      <c r="AB151" s="178"/>
    </row>
    <row r="152" spans="2:40" ht="14.25" customHeight="1" x14ac:dyDescent="0.25">
      <c r="B152" s="10"/>
      <c r="D152" s="11" t="s">
        <v>5</v>
      </c>
      <c r="Q152" s="13"/>
      <c r="R152" s="37"/>
      <c r="S152" s="14"/>
      <c r="T152" s="14"/>
      <c r="U152" s="14"/>
      <c r="V152" s="178"/>
      <c r="W152" s="178"/>
      <c r="X152" s="178"/>
      <c r="Y152" s="178"/>
      <c r="Z152" s="178"/>
      <c r="AA152" s="178"/>
      <c r="AB152" s="178"/>
    </row>
    <row r="153" spans="2:40" ht="14.25" customHeight="1" x14ac:dyDescent="0.25">
      <c r="B153" s="10"/>
      <c r="Q153" s="13"/>
      <c r="R153" s="37"/>
      <c r="S153" s="14"/>
      <c r="T153" s="14"/>
      <c r="U153" s="14"/>
      <c r="V153" s="178"/>
      <c r="W153" s="178"/>
      <c r="X153" s="178"/>
      <c r="Y153" s="178"/>
      <c r="Z153" s="178"/>
      <c r="AA153" s="178"/>
      <c r="AB153" s="178"/>
    </row>
    <row r="154" spans="2:40" ht="14.25" customHeight="1" x14ac:dyDescent="0.25">
      <c r="B154" s="10" t="s">
        <v>66</v>
      </c>
      <c r="C154" s="9" t="s">
        <v>65</v>
      </c>
      <c r="D154" s="11" t="s">
        <v>4</v>
      </c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13"/>
      <c r="R154" s="37"/>
      <c r="S154" s="14"/>
      <c r="T154" s="14"/>
      <c r="U154" s="14"/>
      <c r="V154" s="178"/>
      <c r="W154" s="178"/>
      <c r="X154" s="178"/>
      <c r="Y154" s="178"/>
      <c r="Z154" s="178"/>
      <c r="AA154" s="178"/>
      <c r="AB154" s="178"/>
    </row>
    <row r="155" spans="2:40" ht="14.25" customHeight="1" x14ac:dyDescent="0.25">
      <c r="B155" s="10"/>
      <c r="D155" s="11" t="s">
        <v>5</v>
      </c>
      <c r="Q155" s="13"/>
      <c r="R155" s="37"/>
      <c r="S155" s="14"/>
      <c r="T155" s="14"/>
      <c r="U155" s="14"/>
      <c r="V155" s="178"/>
      <c r="W155" s="178"/>
      <c r="X155" s="178"/>
      <c r="Y155" s="178"/>
      <c r="Z155" s="178"/>
      <c r="AA155" s="178"/>
      <c r="AB155" s="178"/>
    </row>
    <row r="156" spans="2:40" ht="14.25" customHeight="1" x14ac:dyDescent="0.25">
      <c r="B156" s="10"/>
      <c r="Q156" s="13"/>
      <c r="R156" s="37"/>
      <c r="S156" s="14"/>
      <c r="T156" s="14"/>
      <c r="U156" s="14"/>
      <c r="V156" s="178"/>
      <c r="W156" s="178"/>
      <c r="X156" s="178"/>
      <c r="Y156" s="178"/>
      <c r="Z156" s="178"/>
      <c r="AA156" s="178"/>
      <c r="AB156" s="178"/>
    </row>
    <row r="157" spans="2:40" ht="14.25" customHeight="1" x14ac:dyDescent="0.25">
      <c r="B157" s="10" t="s">
        <v>67</v>
      </c>
      <c r="C157" s="9" t="s">
        <v>17</v>
      </c>
      <c r="D157" s="11" t="s">
        <v>4</v>
      </c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13"/>
      <c r="R157" s="14"/>
      <c r="S157" s="14"/>
      <c r="T157" s="14"/>
      <c r="U157" s="14"/>
      <c r="V157" s="178"/>
      <c r="W157" s="29">
        <v>30</v>
      </c>
      <c r="X157" s="29">
        <v>30</v>
      </c>
      <c r="Y157" s="29">
        <v>30</v>
      </c>
      <c r="Z157" s="29">
        <v>30</v>
      </c>
      <c r="AA157" s="29">
        <v>30</v>
      </c>
      <c r="AB157" s="29">
        <v>30</v>
      </c>
      <c r="AC157" s="27">
        <v>30</v>
      </c>
      <c r="AD157" s="27">
        <v>30</v>
      </c>
      <c r="AE157" s="27">
        <v>30</v>
      </c>
      <c r="AF157" s="27">
        <v>30</v>
      </c>
      <c r="AG157" s="27">
        <v>30</v>
      </c>
      <c r="AH157" s="9">
        <v>30</v>
      </c>
      <c r="AI157" s="9">
        <v>30</v>
      </c>
      <c r="AJ157" s="9">
        <v>30</v>
      </c>
      <c r="AK157" s="9">
        <v>30</v>
      </c>
      <c r="AL157" s="9">
        <v>30</v>
      </c>
      <c r="AM157" s="9">
        <v>30</v>
      </c>
      <c r="AN157" s="9">
        <v>30</v>
      </c>
    </row>
    <row r="158" spans="2:40" ht="14.25" customHeight="1" x14ac:dyDescent="0.25">
      <c r="B158" s="10"/>
      <c r="D158" s="11" t="s">
        <v>5</v>
      </c>
      <c r="Q158" s="13"/>
      <c r="R158" s="14"/>
      <c r="S158" s="14"/>
      <c r="T158" s="14"/>
      <c r="U158" s="14"/>
      <c r="V158" s="178"/>
      <c r="W158" s="29"/>
      <c r="X158" s="29">
        <v>43</v>
      </c>
      <c r="Y158" s="29">
        <v>43</v>
      </c>
      <c r="Z158" s="29">
        <v>38</v>
      </c>
      <c r="AA158" s="29">
        <v>38</v>
      </c>
      <c r="AB158" s="29">
        <v>35</v>
      </c>
      <c r="AC158" s="27">
        <v>32</v>
      </c>
      <c r="AD158" s="27">
        <v>34</v>
      </c>
      <c r="AE158" s="27">
        <v>33</v>
      </c>
      <c r="AF158" s="27">
        <v>35</v>
      </c>
      <c r="AG158" s="27">
        <v>34</v>
      </c>
      <c r="AH158" s="9">
        <v>32</v>
      </c>
    </row>
    <row r="159" spans="2:40" ht="14.25" customHeight="1" x14ac:dyDescent="0.25">
      <c r="B159" s="10"/>
      <c r="Q159" s="13"/>
      <c r="R159" s="14"/>
      <c r="S159" s="14"/>
      <c r="T159" s="14"/>
      <c r="U159" s="14"/>
      <c r="V159" s="178"/>
      <c r="W159" s="178"/>
      <c r="X159" s="178"/>
      <c r="Y159" s="178"/>
      <c r="Z159" s="178"/>
      <c r="AA159" s="178"/>
      <c r="AB159" s="178"/>
    </row>
    <row r="160" spans="2:40" ht="31.5" x14ac:dyDescent="0.25">
      <c r="B160" s="10" t="s">
        <v>285</v>
      </c>
      <c r="C160" s="9" t="s">
        <v>17</v>
      </c>
      <c r="D160" s="11" t="s">
        <v>4</v>
      </c>
      <c r="Q160" s="9">
        <v>35</v>
      </c>
      <c r="R160" s="9">
        <v>35</v>
      </c>
      <c r="S160" s="9">
        <v>35</v>
      </c>
      <c r="T160" s="9">
        <v>35</v>
      </c>
      <c r="U160" s="9">
        <v>35</v>
      </c>
      <c r="V160" s="27">
        <v>35</v>
      </c>
      <c r="W160" s="27">
        <v>35</v>
      </c>
      <c r="X160" s="27">
        <v>35</v>
      </c>
      <c r="Y160" s="27">
        <v>35</v>
      </c>
      <c r="Z160" s="27">
        <v>35</v>
      </c>
      <c r="AA160" s="27">
        <v>35</v>
      </c>
      <c r="AB160" s="27">
        <v>35</v>
      </c>
      <c r="AC160" s="27">
        <v>35</v>
      </c>
      <c r="AD160" s="27">
        <v>35</v>
      </c>
      <c r="AE160" s="27">
        <v>35</v>
      </c>
      <c r="AF160" s="27">
        <v>35</v>
      </c>
      <c r="AG160" s="27">
        <v>35</v>
      </c>
      <c r="AH160" s="9">
        <v>35</v>
      </c>
      <c r="AI160" s="9">
        <v>35</v>
      </c>
      <c r="AJ160" s="9">
        <v>35</v>
      </c>
      <c r="AK160" s="9">
        <v>35</v>
      </c>
      <c r="AL160" s="9">
        <v>35</v>
      </c>
      <c r="AM160" s="9">
        <v>35</v>
      </c>
      <c r="AN160" s="9">
        <v>35</v>
      </c>
    </row>
    <row r="161" spans="2:40" x14ac:dyDescent="0.25">
      <c r="B161" s="10"/>
      <c r="D161" s="11" t="s">
        <v>5</v>
      </c>
      <c r="Q161">
        <v>33.6</v>
      </c>
      <c r="R161">
        <v>32.258064516129032</v>
      </c>
      <c r="S161">
        <v>32.413793103448278</v>
      </c>
      <c r="T161">
        <v>32.157894736842103</v>
      </c>
      <c r="U161">
        <v>32.322580645161288</v>
      </c>
      <c r="V161" s="149">
        <v>33.159999999999997</v>
      </c>
      <c r="W161" s="149">
        <v>32.70967741935484</v>
      </c>
      <c r="X161" s="149">
        <v>32.299999999999997</v>
      </c>
      <c r="Y161" s="149">
        <v>31.93548387096774</v>
      </c>
      <c r="Z161" s="149">
        <v>32.87096774193548</v>
      </c>
      <c r="AA161" s="149">
        <v>32.344827586206897</v>
      </c>
      <c r="AB161" s="149">
        <v>31.677419354838708</v>
      </c>
      <c r="AC161" s="149">
        <v>32.333333333333336</v>
      </c>
      <c r="AD161" s="149">
        <v>32.87096774193548</v>
      </c>
      <c r="AE161" s="149">
        <v>30.37037037037037</v>
      </c>
      <c r="AF161" s="27">
        <v>30.43</v>
      </c>
      <c r="AG161" s="27">
        <v>30.6</v>
      </c>
      <c r="AH161" s="9">
        <v>31</v>
      </c>
    </row>
    <row r="163" spans="2:40" ht="31.5" x14ac:dyDescent="0.25">
      <c r="B163" s="10" t="s">
        <v>286</v>
      </c>
      <c r="C163" s="9" t="s">
        <v>17</v>
      </c>
      <c r="D163" s="11" t="s">
        <v>4</v>
      </c>
      <c r="Q163" s="9">
        <v>35</v>
      </c>
      <c r="R163" s="9">
        <v>35</v>
      </c>
      <c r="S163" s="9">
        <v>35</v>
      </c>
      <c r="T163" s="9">
        <v>35</v>
      </c>
      <c r="U163" s="9">
        <v>35</v>
      </c>
      <c r="V163" s="27">
        <v>35</v>
      </c>
      <c r="W163" s="27">
        <v>35</v>
      </c>
      <c r="X163" s="27">
        <v>35</v>
      </c>
      <c r="Y163" s="27">
        <v>35</v>
      </c>
      <c r="Z163" s="27">
        <v>35</v>
      </c>
      <c r="AA163" s="27">
        <v>35</v>
      </c>
      <c r="AB163" s="27">
        <v>35</v>
      </c>
      <c r="AC163" s="27">
        <v>35</v>
      </c>
      <c r="AD163" s="27">
        <v>35</v>
      </c>
      <c r="AE163" s="27">
        <v>35</v>
      </c>
      <c r="AF163" s="27">
        <v>35</v>
      </c>
      <c r="AG163" s="27">
        <v>35</v>
      </c>
      <c r="AH163" s="9">
        <v>35</v>
      </c>
      <c r="AI163" s="9">
        <v>35</v>
      </c>
      <c r="AJ163" s="9">
        <v>35</v>
      </c>
      <c r="AK163" s="9">
        <v>35</v>
      </c>
      <c r="AL163" s="9">
        <v>35</v>
      </c>
      <c r="AM163" s="9">
        <v>35</v>
      </c>
      <c r="AN163" s="9">
        <v>35</v>
      </c>
    </row>
    <row r="164" spans="2:40" x14ac:dyDescent="0.25">
      <c r="B164" s="10"/>
      <c r="D164" s="11" t="s">
        <v>5</v>
      </c>
      <c r="Q164">
        <v>32.766666666666666</v>
      </c>
      <c r="R164">
        <v>32.12903225806452</v>
      </c>
      <c r="S164">
        <v>31.344827586206897</v>
      </c>
      <c r="T164">
        <v>31.16</v>
      </c>
      <c r="U164">
        <v>31.478260869565219</v>
      </c>
      <c r="V164" s="149">
        <v>31.703703703703702</v>
      </c>
      <c r="W164" s="149">
        <v>31.966666666666665</v>
      </c>
      <c r="X164" s="149">
        <v>31.733333333333334</v>
      </c>
      <c r="Y164" s="149">
        <v>31.482758620689655</v>
      </c>
      <c r="Z164" s="149">
        <v>32.275862068965516</v>
      </c>
      <c r="AA164" s="149">
        <v>32.068965517241381</v>
      </c>
      <c r="AB164" s="149">
        <v>30.481481481481481</v>
      </c>
      <c r="AC164" s="149">
        <v>32.233333333333334</v>
      </c>
      <c r="AD164" s="149">
        <v>31.419354838709676</v>
      </c>
      <c r="AE164" s="149">
        <v>31.266666666666666</v>
      </c>
      <c r="AF164" s="27">
        <v>30.77</v>
      </c>
      <c r="AG164" s="27">
        <v>30.9</v>
      </c>
      <c r="AH164" s="9">
        <v>28</v>
      </c>
    </row>
    <row r="166" spans="2:40" ht="31.5" x14ac:dyDescent="0.25">
      <c r="B166" s="10" t="s">
        <v>287</v>
      </c>
      <c r="C166" s="9" t="s">
        <v>17</v>
      </c>
      <c r="D166" s="11" t="s">
        <v>4</v>
      </c>
      <c r="Q166" s="9">
        <v>35</v>
      </c>
      <c r="R166" s="9">
        <v>35</v>
      </c>
      <c r="S166" s="9">
        <v>35</v>
      </c>
      <c r="T166" s="9">
        <v>35</v>
      </c>
      <c r="U166" s="9">
        <v>35</v>
      </c>
      <c r="V166" s="27">
        <v>35</v>
      </c>
      <c r="W166" s="27">
        <v>35</v>
      </c>
      <c r="X166" s="27">
        <v>35</v>
      </c>
      <c r="Y166" s="27">
        <v>35</v>
      </c>
      <c r="Z166" s="27">
        <v>35</v>
      </c>
      <c r="AA166" s="27">
        <v>35</v>
      </c>
      <c r="AB166" s="27">
        <v>35</v>
      </c>
      <c r="AC166" s="27">
        <v>35</v>
      </c>
      <c r="AD166" s="27">
        <v>35</v>
      </c>
      <c r="AE166" s="27">
        <v>35</v>
      </c>
      <c r="AF166" s="27">
        <v>35</v>
      </c>
      <c r="AG166" s="27">
        <v>35</v>
      </c>
      <c r="AH166" s="9">
        <v>35</v>
      </c>
      <c r="AI166" s="9">
        <v>35</v>
      </c>
      <c r="AJ166" s="9">
        <v>35</v>
      </c>
      <c r="AK166" s="9">
        <v>35</v>
      </c>
      <c r="AL166" s="9">
        <v>35</v>
      </c>
      <c r="AM166" s="9">
        <v>35</v>
      </c>
      <c r="AN166" s="9">
        <v>35</v>
      </c>
    </row>
    <row r="167" spans="2:40" x14ac:dyDescent="0.25">
      <c r="B167" s="10"/>
      <c r="D167" s="11" t="s">
        <v>5</v>
      </c>
      <c r="Q167">
        <v>32.666666666666664</v>
      </c>
      <c r="R167">
        <v>32.451612903225808</v>
      </c>
      <c r="S167">
        <v>32.266666666666666</v>
      </c>
      <c r="T167">
        <v>31.580645161290324</v>
      </c>
      <c r="U167">
        <v>32.096774193548384</v>
      </c>
      <c r="V167" s="149">
        <v>32.533333333333331</v>
      </c>
      <c r="W167" s="149">
        <v>32.413793103448278</v>
      </c>
      <c r="X167" s="149">
        <v>32.4</v>
      </c>
      <c r="Y167" s="149">
        <v>32.789473684210527</v>
      </c>
      <c r="Z167" s="149">
        <v>32.137931034482762</v>
      </c>
      <c r="AA167" s="149">
        <v>27.5</v>
      </c>
      <c r="AB167" s="149">
        <v>32.629629629629626</v>
      </c>
      <c r="AC167" s="149">
        <v>32.966666666666669</v>
      </c>
      <c r="AD167" s="149">
        <v>33.193548387096776</v>
      </c>
      <c r="AE167" s="149">
        <v>32.466666666666669</v>
      </c>
      <c r="AF167" s="27">
        <v>31.19</v>
      </c>
      <c r="AG167" s="27">
        <v>31.8</v>
      </c>
      <c r="AH167" s="9">
        <v>32</v>
      </c>
    </row>
    <row r="169" spans="2:40" ht="31.5" x14ac:dyDescent="0.25">
      <c r="B169" s="10" t="s">
        <v>288</v>
      </c>
      <c r="C169" s="9" t="s">
        <v>3</v>
      </c>
      <c r="D169" s="11" t="s">
        <v>4</v>
      </c>
      <c r="Q169" s="9">
        <v>5</v>
      </c>
      <c r="R169" s="9">
        <v>5</v>
      </c>
      <c r="S169" s="9">
        <v>5</v>
      </c>
      <c r="T169" s="9">
        <v>5</v>
      </c>
      <c r="U169" s="9">
        <v>5</v>
      </c>
      <c r="V169" s="27">
        <v>5</v>
      </c>
      <c r="W169" s="27">
        <v>5</v>
      </c>
      <c r="X169" s="27">
        <v>5</v>
      </c>
      <c r="Y169" s="27">
        <v>5</v>
      </c>
      <c r="Z169" s="27">
        <v>5</v>
      </c>
      <c r="AA169" s="27">
        <v>5</v>
      </c>
      <c r="AB169" s="27">
        <v>5</v>
      </c>
      <c r="AC169" s="27">
        <v>5</v>
      </c>
      <c r="AD169" s="27">
        <v>5</v>
      </c>
      <c r="AE169" s="27">
        <v>5</v>
      </c>
      <c r="AF169" s="27">
        <v>5</v>
      </c>
      <c r="AG169" s="27">
        <v>5</v>
      </c>
      <c r="AH169" s="9">
        <v>5</v>
      </c>
      <c r="AI169" s="9">
        <v>5</v>
      </c>
      <c r="AJ169" s="9">
        <v>5</v>
      </c>
      <c r="AK169" s="9">
        <v>5</v>
      </c>
      <c r="AL169" s="9">
        <v>5</v>
      </c>
      <c r="AM169" s="9">
        <v>5</v>
      </c>
      <c r="AN169" s="9">
        <v>5</v>
      </c>
    </row>
    <row r="170" spans="2:40" x14ac:dyDescent="0.25">
      <c r="B170" s="10"/>
      <c r="D170" s="11" t="s">
        <v>5</v>
      </c>
      <c r="Q170" s="13">
        <v>2.9713333333333338</v>
      </c>
      <c r="R170" s="14">
        <v>2.2403225806451621</v>
      </c>
      <c r="S170" s="14">
        <v>2.4333333333333345</v>
      </c>
      <c r="T170" s="14">
        <v>3.0719354838709689</v>
      </c>
      <c r="U170" s="14">
        <v>2.7848387096774205</v>
      </c>
      <c r="V170" s="178">
        <v>2.8480000000000008</v>
      </c>
      <c r="W170" s="178">
        <v>2.9283870967741947</v>
      </c>
      <c r="X170" s="178">
        <v>2.6106666666666674</v>
      </c>
      <c r="Y170" s="178">
        <v>2.8422580645161299</v>
      </c>
      <c r="Z170" s="178">
        <v>3.0145161290322591</v>
      </c>
      <c r="AA170" s="178">
        <v>2.82344827586207</v>
      </c>
      <c r="AB170" s="178">
        <v>2.7848387096774201</v>
      </c>
      <c r="AC170" s="27">
        <v>2.7293333333333343</v>
      </c>
      <c r="AD170" s="27">
        <v>2.8709677419354849</v>
      </c>
      <c r="AE170" s="27">
        <v>2.858632892071765</v>
      </c>
      <c r="AF170" s="27">
        <v>2.75</v>
      </c>
      <c r="AG170" s="27">
        <v>2.4700000000000002</v>
      </c>
      <c r="AH170" s="9">
        <v>2.78</v>
      </c>
    </row>
    <row r="171" spans="2:40" x14ac:dyDescent="0.25">
      <c r="B171" s="10"/>
      <c r="Q171" s="13"/>
      <c r="R171" s="14"/>
      <c r="S171" s="14"/>
      <c r="T171" s="14"/>
      <c r="U171" s="14"/>
      <c r="V171" s="178"/>
      <c r="W171" s="178"/>
      <c r="X171" s="178"/>
      <c r="Y171" s="178"/>
      <c r="Z171" s="178"/>
      <c r="AA171" s="178"/>
      <c r="AB171" s="178"/>
    </row>
    <row r="172" spans="2:40" ht="31.5" x14ac:dyDescent="0.25">
      <c r="B172" s="10" t="s">
        <v>289</v>
      </c>
      <c r="C172" s="9" t="s">
        <v>3</v>
      </c>
      <c r="D172" s="11" t="s">
        <v>4</v>
      </c>
      <c r="Q172" s="9">
        <v>5</v>
      </c>
      <c r="R172" s="9">
        <v>5</v>
      </c>
      <c r="S172" s="9">
        <v>5</v>
      </c>
      <c r="T172" s="9">
        <v>5</v>
      </c>
      <c r="U172" s="9">
        <v>5</v>
      </c>
      <c r="V172" s="27">
        <v>5</v>
      </c>
      <c r="W172" s="27">
        <v>5</v>
      </c>
      <c r="X172" s="27">
        <v>5</v>
      </c>
      <c r="Y172" s="27">
        <v>5</v>
      </c>
      <c r="Z172" s="27">
        <v>5</v>
      </c>
      <c r="AA172" s="27">
        <v>5</v>
      </c>
      <c r="AB172" s="27">
        <v>5</v>
      </c>
      <c r="AC172" s="27">
        <v>5</v>
      </c>
      <c r="AD172" s="27">
        <v>5</v>
      </c>
      <c r="AE172" s="27">
        <v>5</v>
      </c>
      <c r="AF172" s="27">
        <v>5</v>
      </c>
      <c r="AG172" s="27">
        <v>5</v>
      </c>
      <c r="AH172" s="9">
        <v>5</v>
      </c>
      <c r="AI172" s="9">
        <v>5</v>
      </c>
      <c r="AJ172" s="9">
        <v>5</v>
      </c>
      <c r="AK172" s="9">
        <v>5</v>
      </c>
      <c r="AL172" s="9">
        <v>5</v>
      </c>
      <c r="AM172" s="9">
        <v>5</v>
      </c>
      <c r="AN172" s="9">
        <v>5</v>
      </c>
    </row>
    <row r="173" spans="2:40" x14ac:dyDescent="0.25">
      <c r="B173" s="10"/>
      <c r="D173" s="11" t="s">
        <v>5</v>
      </c>
      <c r="Q173" s="13">
        <v>3.0300000000000002</v>
      </c>
      <c r="R173" s="14">
        <v>5.2835483870967748</v>
      </c>
      <c r="S173" s="14">
        <v>2.522333333333334</v>
      </c>
      <c r="T173" s="14">
        <v>2.5829032258064526</v>
      </c>
      <c r="U173" s="14">
        <v>2.6412903225806463</v>
      </c>
      <c r="V173" s="178">
        <v>2.8776666666666681</v>
      </c>
      <c r="W173" s="178">
        <v>2.7274193548387107</v>
      </c>
      <c r="X173" s="178">
        <v>2.6403333333333339</v>
      </c>
      <c r="Y173" s="178">
        <v>2.6700000000000008</v>
      </c>
      <c r="Z173" s="178">
        <v>2.583870967741936</v>
      </c>
      <c r="AA173" s="178">
        <v>2.5779310344827593</v>
      </c>
      <c r="AB173" s="178">
        <v>2.7274193548387107</v>
      </c>
      <c r="AC173" s="27">
        <v>2.4920000000000009</v>
      </c>
      <c r="AD173" s="27">
        <v>2.4690322580645168</v>
      </c>
      <c r="AE173" s="27">
        <v>2.7293333333333347</v>
      </c>
      <c r="AF173" s="27">
        <v>2.52</v>
      </c>
      <c r="AG173" s="27">
        <v>2.41</v>
      </c>
      <c r="AH173" s="9">
        <v>2.9</v>
      </c>
    </row>
    <row r="174" spans="2:40" x14ac:dyDescent="0.25">
      <c r="B174" s="10"/>
      <c r="Q174" s="13"/>
      <c r="R174" s="14"/>
      <c r="S174" s="14"/>
      <c r="T174" s="14"/>
      <c r="U174" s="14"/>
      <c r="V174" s="178"/>
      <c r="W174" s="178"/>
      <c r="X174" s="178"/>
      <c r="Y174" s="178"/>
      <c r="Z174" s="178"/>
      <c r="AA174" s="178"/>
      <c r="AB174" s="178"/>
    </row>
    <row r="175" spans="2:40" ht="31.5" x14ac:dyDescent="0.25">
      <c r="B175" s="10" t="s">
        <v>290</v>
      </c>
      <c r="C175" s="9" t="s">
        <v>3</v>
      </c>
      <c r="D175" s="11" t="s">
        <v>4</v>
      </c>
      <c r="Q175" s="9">
        <v>5</v>
      </c>
      <c r="R175" s="9">
        <v>5</v>
      </c>
      <c r="S175" s="9">
        <v>5</v>
      </c>
      <c r="T175" s="9">
        <v>5</v>
      </c>
      <c r="U175" s="9">
        <v>5</v>
      </c>
      <c r="V175" s="27">
        <v>5</v>
      </c>
      <c r="W175" s="27">
        <v>5</v>
      </c>
      <c r="X175" s="27">
        <v>5</v>
      </c>
      <c r="Y175" s="27">
        <v>5</v>
      </c>
      <c r="Z175" s="27">
        <v>5</v>
      </c>
      <c r="AA175" s="27">
        <v>5</v>
      </c>
      <c r="AB175" s="27">
        <v>5</v>
      </c>
      <c r="AC175" s="27">
        <v>5</v>
      </c>
      <c r="AD175" s="27">
        <v>5</v>
      </c>
      <c r="AE175" s="27">
        <v>5</v>
      </c>
      <c r="AF175" s="27">
        <v>5</v>
      </c>
      <c r="AG175" s="27">
        <v>5</v>
      </c>
      <c r="AH175" s="9">
        <v>5</v>
      </c>
      <c r="AI175" s="9">
        <v>5</v>
      </c>
      <c r="AJ175" s="9">
        <v>5</v>
      </c>
      <c r="AK175" s="9">
        <v>5</v>
      </c>
      <c r="AL175" s="9">
        <v>5</v>
      </c>
      <c r="AM175" s="9">
        <v>5</v>
      </c>
      <c r="AN175" s="9">
        <v>5</v>
      </c>
    </row>
    <row r="176" spans="2:40" x14ac:dyDescent="0.25">
      <c r="B176" s="10"/>
      <c r="D176" s="11" t="s">
        <v>5</v>
      </c>
      <c r="Q176" s="13">
        <v>2.9636666666666667</v>
      </c>
      <c r="R176" s="14">
        <v>2.4480645161290333</v>
      </c>
      <c r="S176" s="14">
        <v>2.522333333333334</v>
      </c>
      <c r="T176" s="14">
        <v>2.2680645161290331</v>
      </c>
      <c r="U176" s="14">
        <v>2.3829032258064524</v>
      </c>
      <c r="V176" s="178">
        <v>2.2843333333333344</v>
      </c>
      <c r="W176" s="178">
        <v>2.3829032258064524</v>
      </c>
      <c r="X176" s="178">
        <v>2.1360000000000001</v>
      </c>
      <c r="Y176" s="178">
        <v>2.2967741935483876</v>
      </c>
      <c r="Z176" s="178">
        <v>2.3541935483870979</v>
      </c>
      <c r="AA176" s="178">
        <v>2.4551724137931039</v>
      </c>
      <c r="AB176" s="178">
        <v>2.555161290322582</v>
      </c>
      <c r="AC176" s="27">
        <v>2.373333333333334</v>
      </c>
      <c r="AD176" s="27">
        <v>2.2393548387096782</v>
      </c>
      <c r="AE176" s="27">
        <v>2.5810000000000008</v>
      </c>
      <c r="AF176" s="27">
        <v>2.67</v>
      </c>
      <c r="AG176" s="27">
        <v>2.44</v>
      </c>
      <c r="AH176" s="9">
        <v>2.72</v>
      </c>
    </row>
    <row r="177" spans="2:40" x14ac:dyDescent="0.25">
      <c r="B177" s="10"/>
      <c r="Q177" s="13"/>
      <c r="R177" s="14"/>
      <c r="S177" s="14"/>
      <c r="T177" s="14"/>
      <c r="U177" s="14"/>
      <c r="V177" s="178"/>
      <c r="W177" s="178"/>
      <c r="X177" s="178"/>
      <c r="Y177" s="178"/>
      <c r="Z177" s="178"/>
      <c r="AA177" s="178"/>
      <c r="AB177" s="178"/>
    </row>
    <row r="178" spans="2:40" ht="31.5" x14ac:dyDescent="0.25">
      <c r="B178" s="10" t="s">
        <v>291</v>
      </c>
      <c r="C178" s="9" t="s">
        <v>3</v>
      </c>
      <c r="D178" s="11" t="s">
        <v>4</v>
      </c>
      <c r="Q178" s="9">
        <v>5</v>
      </c>
      <c r="R178" s="9">
        <v>5</v>
      </c>
      <c r="S178" s="9">
        <v>5</v>
      </c>
      <c r="T178" s="9">
        <v>5</v>
      </c>
      <c r="U178" s="9">
        <v>5</v>
      </c>
      <c r="V178" s="27">
        <v>5</v>
      </c>
      <c r="W178" s="27">
        <v>5</v>
      </c>
      <c r="X178" s="27">
        <v>5</v>
      </c>
      <c r="Y178" s="27">
        <v>5</v>
      </c>
      <c r="Z178" s="27">
        <v>5</v>
      </c>
      <c r="AA178" s="27">
        <v>5</v>
      </c>
      <c r="AB178" s="27">
        <v>5</v>
      </c>
      <c r="AC178" s="27">
        <v>5</v>
      </c>
      <c r="AD178" s="27">
        <v>5</v>
      </c>
      <c r="AE178" s="27">
        <v>5</v>
      </c>
      <c r="AF178" s="27">
        <v>5</v>
      </c>
      <c r="AG178" s="27">
        <v>5</v>
      </c>
      <c r="AH178" s="9">
        <v>5</v>
      </c>
      <c r="AI178" s="9">
        <v>5</v>
      </c>
      <c r="AJ178" s="9">
        <v>5</v>
      </c>
      <c r="AK178" s="9">
        <v>5</v>
      </c>
      <c r="AL178" s="9">
        <v>5</v>
      </c>
      <c r="AM178" s="9">
        <v>5</v>
      </c>
      <c r="AN178" s="9">
        <v>5</v>
      </c>
    </row>
    <row r="179" spans="2:40" x14ac:dyDescent="0.25">
      <c r="B179" s="10"/>
      <c r="D179" s="11" t="s">
        <v>5</v>
      </c>
      <c r="Q179" s="13">
        <v>3.2976666666666663</v>
      </c>
      <c r="R179" s="14">
        <v>2.8706451612903234</v>
      </c>
      <c r="S179" s="14">
        <v>2.9970000000000008</v>
      </c>
      <c r="T179" s="14">
        <v>2.813548387096775</v>
      </c>
      <c r="U179" s="14">
        <v>2.7274193548387107</v>
      </c>
      <c r="V179" s="178">
        <v>2.7590000000000012</v>
      </c>
      <c r="W179" s="178">
        <v>2.6987096774193553</v>
      </c>
      <c r="X179" s="178">
        <v>2.6403333333333343</v>
      </c>
      <c r="Y179" s="178">
        <v>2.4529032258064523</v>
      </c>
      <c r="Z179" s="178">
        <v>2.2393548387096778</v>
      </c>
      <c r="AA179" s="178">
        <v>2.3937931034482762</v>
      </c>
      <c r="AB179" s="178">
        <v>2.6700000000000008</v>
      </c>
      <c r="AC179" s="27">
        <v>2.3436666666666675</v>
      </c>
      <c r="AD179" s="27">
        <v>2.2967741935483881</v>
      </c>
      <c r="AE179" s="27">
        <v>2.7293333333333347</v>
      </c>
      <c r="AF179" s="27">
        <v>2.61</v>
      </c>
      <c r="AG179" s="27">
        <v>2.46</v>
      </c>
      <c r="AH179" s="9">
        <v>2.67</v>
      </c>
    </row>
    <row r="180" spans="2:40" x14ac:dyDescent="0.25">
      <c r="B180" s="10"/>
      <c r="Q180" s="13"/>
      <c r="R180" s="14"/>
      <c r="S180" s="14"/>
      <c r="T180" s="14"/>
      <c r="U180" s="14"/>
      <c r="V180" s="178"/>
      <c r="W180" s="178"/>
      <c r="X180" s="178"/>
      <c r="Y180" s="178"/>
      <c r="Z180" s="178"/>
      <c r="AA180" s="178"/>
      <c r="AB180" s="178"/>
    </row>
    <row r="181" spans="2:40" ht="30.75" customHeight="1" x14ac:dyDescent="0.25">
      <c r="B181" s="10" t="s">
        <v>292</v>
      </c>
      <c r="C181" s="9" t="s">
        <v>3</v>
      </c>
      <c r="D181" s="11" t="s">
        <v>4</v>
      </c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9">
        <v>1</v>
      </c>
      <c r="R181" s="9">
        <v>1</v>
      </c>
      <c r="S181" s="9">
        <v>1</v>
      </c>
      <c r="T181" s="9">
        <v>1</v>
      </c>
      <c r="U181" s="9">
        <v>1</v>
      </c>
      <c r="V181" s="27">
        <v>1</v>
      </c>
      <c r="W181" s="27">
        <v>1</v>
      </c>
      <c r="X181" s="27">
        <v>1</v>
      </c>
      <c r="Y181" s="27">
        <v>1</v>
      </c>
      <c r="Z181" s="27">
        <v>1</v>
      </c>
      <c r="AA181" s="27">
        <v>1</v>
      </c>
      <c r="AB181" s="27">
        <v>1</v>
      </c>
      <c r="AC181" s="27">
        <v>1</v>
      </c>
      <c r="AD181" s="27">
        <v>1</v>
      </c>
      <c r="AE181" s="27">
        <v>1</v>
      </c>
      <c r="AF181" s="27">
        <v>1</v>
      </c>
      <c r="AG181" s="27">
        <v>1</v>
      </c>
      <c r="AH181" s="9">
        <v>1</v>
      </c>
      <c r="AI181" s="9">
        <v>1</v>
      </c>
      <c r="AJ181" s="9">
        <v>1</v>
      </c>
      <c r="AK181" s="9">
        <v>1</v>
      </c>
      <c r="AL181" s="9">
        <v>1</v>
      </c>
      <c r="AM181" s="9">
        <v>1</v>
      </c>
      <c r="AN181" s="9">
        <v>1</v>
      </c>
    </row>
    <row r="182" spans="2:40" ht="14.25" customHeight="1" x14ac:dyDescent="0.25">
      <c r="B182" s="10"/>
      <c r="D182" s="11" t="s">
        <v>5</v>
      </c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13">
        <v>0.29499999999999998</v>
      </c>
      <c r="R182" s="14">
        <v>0.19032258064516128</v>
      </c>
      <c r="S182" s="14">
        <v>0.15733333333333333</v>
      </c>
      <c r="T182" s="14">
        <v>0.17129032258064514</v>
      </c>
      <c r="U182" s="14">
        <v>0.28548387096774192</v>
      </c>
      <c r="V182" s="178">
        <v>0.39333333333333331</v>
      </c>
      <c r="W182" s="178">
        <v>0.32354838709677419</v>
      </c>
      <c r="X182" s="178">
        <v>0.35399999999999998</v>
      </c>
      <c r="Y182" s="178">
        <v>0.34258064516129028</v>
      </c>
      <c r="Z182" s="178">
        <v>0.36161290322580641</v>
      </c>
      <c r="AA182" s="178">
        <v>0.38655172413793099</v>
      </c>
      <c r="AB182" s="178">
        <v>0.36161290322580641</v>
      </c>
      <c r="AC182" s="27">
        <v>0.39333333333333331</v>
      </c>
      <c r="AD182" s="27">
        <v>0.19032258064516128</v>
      </c>
      <c r="AE182" s="27">
        <v>0.15733333333333333</v>
      </c>
      <c r="AF182" s="27">
        <v>0.60899999999999999</v>
      </c>
      <c r="AG182" s="27">
        <v>0.59</v>
      </c>
      <c r="AH182" s="9">
        <v>0.59</v>
      </c>
    </row>
    <row r="183" spans="2:40" ht="14.25" customHeight="1" x14ac:dyDescent="0.25">
      <c r="B183" s="10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13"/>
      <c r="R183" s="14"/>
      <c r="S183" s="14"/>
      <c r="T183" s="14"/>
      <c r="U183" s="14"/>
      <c r="V183" s="178"/>
      <c r="W183" s="178"/>
      <c r="X183" s="178"/>
      <c r="Y183" s="178"/>
      <c r="Z183" s="178"/>
      <c r="AA183" s="178"/>
      <c r="AB183" s="178"/>
    </row>
    <row r="184" spans="2:40" ht="30.75" customHeight="1" x14ac:dyDescent="0.25">
      <c r="B184" s="10" t="s">
        <v>293</v>
      </c>
      <c r="C184" s="9" t="s">
        <v>3</v>
      </c>
      <c r="D184" s="11" t="s">
        <v>4</v>
      </c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9">
        <v>1</v>
      </c>
      <c r="R184" s="9">
        <v>1</v>
      </c>
      <c r="S184" s="9">
        <v>1</v>
      </c>
      <c r="T184" s="9">
        <v>1</v>
      </c>
      <c r="U184" s="9">
        <v>1</v>
      </c>
      <c r="V184" s="27">
        <v>1</v>
      </c>
      <c r="W184" s="27">
        <v>1</v>
      </c>
      <c r="X184" s="27">
        <v>1</v>
      </c>
      <c r="Y184" s="27">
        <v>1</v>
      </c>
      <c r="Z184" s="27">
        <v>1</v>
      </c>
      <c r="AA184" s="27">
        <v>1</v>
      </c>
      <c r="AB184" s="27">
        <v>1</v>
      </c>
      <c r="AC184" s="27">
        <v>1</v>
      </c>
      <c r="AD184" s="27">
        <v>1</v>
      </c>
      <c r="AE184" s="27">
        <v>1</v>
      </c>
      <c r="AF184" s="27">
        <v>1</v>
      </c>
      <c r="AG184" s="27">
        <v>1</v>
      </c>
      <c r="AH184" s="9">
        <v>1</v>
      </c>
      <c r="AI184" s="9">
        <v>1</v>
      </c>
      <c r="AJ184" s="9">
        <v>1</v>
      </c>
      <c r="AK184" s="9">
        <v>1</v>
      </c>
      <c r="AL184" s="9">
        <v>1</v>
      </c>
      <c r="AM184" s="9">
        <v>1</v>
      </c>
      <c r="AN184" s="9">
        <v>1</v>
      </c>
    </row>
    <row r="185" spans="2:40" ht="14.25" customHeight="1" x14ac:dyDescent="0.25">
      <c r="B185" s="10"/>
      <c r="D185" s="11" t="s">
        <v>5</v>
      </c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13">
        <v>0.55066666666666664</v>
      </c>
      <c r="R185" s="14">
        <v>0.45677419354838705</v>
      </c>
      <c r="S185" s="14">
        <v>0.47199999999999992</v>
      </c>
      <c r="T185" s="14">
        <v>0.32354838709677419</v>
      </c>
      <c r="U185" s="14">
        <v>1.9032258064516128E-2</v>
      </c>
      <c r="V185" s="178">
        <v>0</v>
      </c>
      <c r="W185" s="178">
        <v>0</v>
      </c>
      <c r="X185" s="178">
        <v>0</v>
      </c>
      <c r="Y185" s="178">
        <v>0</v>
      </c>
      <c r="Z185" s="178">
        <v>0</v>
      </c>
      <c r="AA185" s="178">
        <v>0</v>
      </c>
      <c r="AB185" s="178">
        <v>0</v>
      </c>
      <c r="AC185" s="27">
        <v>0</v>
      </c>
      <c r="AD185" s="27">
        <v>0.45677419354838705</v>
      </c>
      <c r="AE185" s="27">
        <v>0.47199999999999992</v>
      </c>
      <c r="AF185" s="27">
        <v>0</v>
      </c>
      <c r="AG185" s="27">
        <v>0</v>
      </c>
      <c r="AH185" s="9">
        <v>0</v>
      </c>
    </row>
    <row r="186" spans="2:40" ht="14.25" customHeight="1" x14ac:dyDescent="0.25">
      <c r="B186" s="10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13"/>
      <c r="R186" s="14"/>
      <c r="S186" s="14"/>
      <c r="T186" s="14"/>
      <c r="U186" s="14"/>
      <c r="V186" s="178"/>
      <c r="W186" s="178"/>
      <c r="X186" s="178"/>
      <c r="Y186" s="178"/>
      <c r="Z186" s="178"/>
      <c r="AA186" s="178"/>
      <c r="AB186" s="178"/>
    </row>
    <row r="187" spans="2:40" ht="30.75" customHeight="1" x14ac:dyDescent="0.25">
      <c r="B187" s="10" t="s">
        <v>294</v>
      </c>
      <c r="C187" s="9" t="s">
        <v>3</v>
      </c>
      <c r="D187" s="11" t="s">
        <v>4</v>
      </c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9">
        <v>1</v>
      </c>
      <c r="R187" s="9">
        <v>1</v>
      </c>
      <c r="S187" s="9">
        <v>1</v>
      </c>
      <c r="T187" s="9">
        <v>1</v>
      </c>
      <c r="U187" s="9">
        <v>1</v>
      </c>
      <c r="V187" s="27">
        <v>1</v>
      </c>
      <c r="W187" s="27">
        <v>1</v>
      </c>
      <c r="X187" s="27">
        <v>1</v>
      </c>
      <c r="Y187" s="27">
        <v>1</v>
      </c>
      <c r="Z187" s="27">
        <v>1</v>
      </c>
      <c r="AA187" s="27">
        <v>1</v>
      </c>
      <c r="AB187" s="27">
        <v>1</v>
      </c>
      <c r="AC187" s="27">
        <v>1</v>
      </c>
      <c r="AD187" s="27">
        <v>1</v>
      </c>
      <c r="AE187" s="27">
        <v>1</v>
      </c>
      <c r="AF187" s="27">
        <v>1</v>
      </c>
      <c r="AG187" s="27">
        <v>1</v>
      </c>
      <c r="AH187" s="9">
        <v>1</v>
      </c>
      <c r="AI187" s="9">
        <v>1</v>
      </c>
      <c r="AJ187" s="9">
        <v>1</v>
      </c>
      <c r="AK187" s="9">
        <v>1</v>
      </c>
      <c r="AL187" s="9">
        <v>1</v>
      </c>
      <c r="AM187" s="9">
        <v>1</v>
      </c>
      <c r="AN187" s="9">
        <v>1</v>
      </c>
    </row>
    <row r="188" spans="2:40" ht="14.25" customHeight="1" x14ac:dyDescent="0.25">
      <c r="B188" s="10"/>
      <c r="D188" s="11" t="s">
        <v>5</v>
      </c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13">
        <v>0.25566666666666665</v>
      </c>
      <c r="R188" s="14">
        <v>0.19032258064516128</v>
      </c>
      <c r="S188" s="14">
        <v>0.15733333333333333</v>
      </c>
      <c r="T188" s="14">
        <v>0.30451612903225805</v>
      </c>
      <c r="U188" s="14">
        <v>0.53290322580645155</v>
      </c>
      <c r="V188" s="178">
        <v>0.53099999999999992</v>
      </c>
      <c r="W188" s="178">
        <v>0.43774193548387091</v>
      </c>
      <c r="X188" s="178">
        <v>0.47199999999999992</v>
      </c>
      <c r="Y188" s="178">
        <v>0.39967741935483869</v>
      </c>
      <c r="Z188" s="178">
        <v>0.30451612903225805</v>
      </c>
      <c r="AA188" s="178">
        <v>0.32551724137931032</v>
      </c>
      <c r="AB188" s="178">
        <v>0.41870967741935478</v>
      </c>
      <c r="AC188" s="27">
        <v>0.33433333333333332</v>
      </c>
      <c r="AD188" s="27">
        <v>0.19032258064516128</v>
      </c>
      <c r="AE188" s="27">
        <v>0.15733333333333333</v>
      </c>
      <c r="AF188" s="27">
        <v>0.32300000000000001</v>
      </c>
      <c r="AG188" s="27">
        <v>0.08</v>
      </c>
      <c r="AH188" s="9">
        <v>0.24</v>
      </c>
    </row>
    <row r="189" spans="2:40" ht="14.25" customHeight="1" x14ac:dyDescent="0.25">
      <c r="B189" s="10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13"/>
      <c r="R189" s="14"/>
      <c r="S189" s="14"/>
      <c r="T189" s="14"/>
      <c r="U189" s="14"/>
      <c r="V189" s="178"/>
      <c r="W189" s="178"/>
      <c r="X189" s="178"/>
      <c r="Y189" s="178"/>
      <c r="Z189" s="178"/>
      <c r="AA189" s="178"/>
      <c r="AB189" s="178"/>
    </row>
    <row r="190" spans="2:40" ht="30.75" customHeight="1" x14ac:dyDescent="0.25">
      <c r="B190" s="10" t="s">
        <v>295</v>
      </c>
      <c r="C190" s="9" t="s">
        <v>3</v>
      </c>
      <c r="D190" s="11" t="s">
        <v>4</v>
      </c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9">
        <v>1</v>
      </c>
      <c r="R190" s="9">
        <v>1</v>
      </c>
      <c r="S190" s="9">
        <v>1</v>
      </c>
      <c r="T190" s="9">
        <v>1</v>
      </c>
      <c r="U190" s="9">
        <v>1</v>
      </c>
      <c r="V190" s="27">
        <v>1</v>
      </c>
      <c r="W190" s="27">
        <v>1</v>
      </c>
      <c r="X190" s="27">
        <v>1</v>
      </c>
      <c r="Y190" s="27">
        <v>1</v>
      </c>
      <c r="Z190" s="27">
        <v>1</v>
      </c>
      <c r="AA190" s="27">
        <v>1</v>
      </c>
      <c r="AB190" s="27">
        <v>1</v>
      </c>
      <c r="AC190" s="27">
        <v>1</v>
      </c>
      <c r="AD190" s="27">
        <v>1</v>
      </c>
      <c r="AE190" s="27">
        <v>1</v>
      </c>
      <c r="AF190" s="27">
        <v>1</v>
      </c>
      <c r="AG190" s="27">
        <v>1</v>
      </c>
      <c r="AH190" s="9">
        <v>1</v>
      </c>
      <c r="AI190" s="9">
        <v>1</v>
      </c>
      <c r="AJ190" s="9">
        <v>1</v>
      </c>
      <c r="AK190" s="9">
        <v>1</v>
      </c>
      <c r="AL190" s="9">
        <v>1</v>
      </c>
      <c r="AM190" s="9">
        <v>1</v>
      </c>
      <c r="AN190" s="9">
        <v>1</v>
      </c>
    </row>
    <row r="191" spans="2:40" ht="14.25" customHeight="1" x14ac:dyDescent="0.25">
      <c r="B191" s="10"/>
      <c r="D191" s="11" t="s">
        <v>5</v>
      </c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13">
        <v>0.49166666666666659</v>
      </c>
      <c r="R191" s="14">
        <v>0.59</v>
      </c>
      <c r="S191" s="14">
        <v>0.59</v>
      </c>
      <c r="T191" s="14">
        <v>0.57096774193548383</v>
      </c>
      <c r="U191" s="14">
        <v>0.59</v>
      </c>
      <c r="V191" s="178">
        <v>0.59</v>
      </c>
      <c r="W191" s="178">
        <v>0.59</v>
      </c>
      <c r="X191" s="178">
        <v>0.59</v>
      </c>
      <c r="Y191" s="178">
        <v>0.59</v>
      </c>
      <c r="Z191" s="178">
        <v>0.59</v>
      </c>
      <c r="AA191" s="178">
        <v>0.59</v>
      </c>
      <c r="AB191" s="178">
        <v>0.59</v>
      </c>
      <c r="AC191" s="27">
        <v>0.59</v>
      </c>
      <c r="AD191" s="27">
        <v>0.59</v>
      </c>
      <c r="AE191" s="27">
        <v>0.59</v>
      </c>
      <c r="AF191" s="27">
        <v>0.76100000000000001</v>
      </c>
      <c r="AG191" s="27">
        <v>0.48</v>
      </c>
      <c r="AH191" s="9">
        <v>0.55000000000000004</v>
      </c>
    </row>
    <row r="192" spans="2:40" ht="14.25" customHeight="1" x14ac:dyDescent="0.25">
      <c r="B192" s="10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13"/>
      <c r="R192" s="14"/>
      <c r="S192" s="14"/>
      <c r="T192" s="14"/>
      <c r="U192" s="14"/>
      <c r="V192" s="178"/>
      <c r="W192" s="178"/>
      <c r="X192" s="178"/>
      <c r="Y192" s="178"/>
      <c r="Z192" s="178"/>
      <c r="AA192" s="178"/>
      <c r="AB192" s="178"/>
    </row>
    <row r="193" spans="2:40" ht="28.5" customHeight="1" x14ac:dyDescent="0.25">
      <c r="B193" s="10" t="s">
        <v>296</v>
      </c>
      <c r="C193" s="9" t="s">
        <v>3</v>
      </c>
      <c r="D193" s="11" t="s">
        <v>4</v>
      </c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9">
        <v>4</v>
      </c>
      <c r="R193" s="9">
        <v>4</v>
      </c>
      <c r="S193" s="9">
        <v>4</v>
      </c>
      <c r="T193" s="9">
        <v>4</v>
      </c>
      <c r="U193" s="9">
        <v>4</v>
      </c>
      <c r="V193" s="27">
        <v>4</v>
      </c>
      <c r="W193" s="27">
        <v>4</v>
      </c>
      <c r="X193" s="27">
        <v>4</v>
      </c>
      <c r="Y193" s="27">
        <v>4</v>
      </c>
      <c r="Z193" s="27">
        <v>4</v>
      </c>
      <c r="AA193" s="27">
        <v>4</v>
      </c>
      <c r="AB193" s="27">
        <v>4</v>
      </c>
      <c r="AC193" s="27">
        <v>4</v>
      </c>
      <c r="AD193" s="27">
        <v>4</v>
      </c>
      <c r="AE193" s="27">
        <v>4</v>
      </c>
      <c r="AF193" s="27">
        <v>4</v>
      </c>
      <c r="AG193" s="27">
        <v>4</v>
      </c>
      <c r="AH193" s="9">
        <v>4</v>
      </c>
      <c r="AI193" s="9">
        <v>4</v>
      </c>
      <c r="AJ193" s="9">
        <v>4</v>
      </c>
      <c r="AK193" s="9">
        <v>4</v>
      </c>
      <c r="AL193" s="9">
        <v>4</v>
      </c>
      <c r="AM193" s="9">
        <v>4</v>
      </c>
      <c r="AN193" s="9">
        <v>4</v>
      </c>
    </row>
    <row r="194" spans="2:40" ht="14.25" customHeight="1" x14ac:dyDescent="0.25">
      <c r="B194" s="10"/>
      <c r="D194" s="11" t="s">
        <v>5</v>
      </c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13">
        <v>1.4240000000000002</v>
      </c>
      <c r="R194" s="14">
        <v>1.6077419354838716</v>
      </c>
      <c r="S194" s="14">
        <v>2.0766666666666675</v>
      </c>
      <c r="T194" s="14">
        <v>3.5600000000000014</v>
      </c>
      <c r="U194" s="14">
        <v>3.5600000000000014</v>
      </c>
      <c r="V194" s="178">
        <v>3.5600000000000014</v>
      </c>
      <c r="W194" s="178">
        <v>3.5600000000000014</v>
      </c>
      <c r="X194" s="178">
        <v>3.5600000000000014</v>
      </c>
      <c r="Y194" s="178">
        <v>3.5600000000000014</v>
      </c>
      <c r="Z194" s="178">
        <v>3.5600000000000014</v>
      </c>
      <c r="AA194" s="178">
        <v>3.5600000000000014</v>
      </c>
      <c r="AB194" s="178">
        <v>3.5600000000000014</v>
      </c>
      <c r="AC194" s="27">
        <v>3.5006666666666679</v>
      </c>
      <c r="AD194" s="27">
        <v>3.272903225806453</v>
      </c>
      <c r="AE194" s="27">
        <v>3.5600000000000014</v>
      </c>
      <c r="AF194" s="27">
        <v>2.75</v>
      </c>
      <c r="AG194" s="27">
        <v>1.61</v>
      </c>
      <c r="AH194" s="9">
        <v>1.96</v>
      </c>
    </row>
    <row r="195" spans="2:40" ht="14.25" customHeight="1" x14ac:dyDescent="0.25">
      <c r="B195" s="10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13"/>
      <c r="R195" s="14"/>
      <c r="S195" s="14"/>
      <c r="T195" s="14"/>
      <c r="U195" s="14"/>
      <c r="V195" s="178"/>
      <c r="W195" s="178"/>
      <c r="X195" s="178"/>
      <c r="Y195" s="178"/>
      <c r="Z195" s="178"/>
      <c r="AA195" s="178"/>
      <c r="AB195" s="178"/>
    </row>
    <row r="196" spans="2:40" ht="28.5" customHeight="1" x14ac:dyDescent="0.25">
      <c r="B196" s="10" t="s">
        <v>297</v>
      </c>
      <c r="C196" s="9" t="s">
        <v>3</v>
      </c>
      <c r="D196" s="11" t="s">
        <v>4</v>
      </c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9">
        <v>4</v>
      </c>
      <c r="R196" s="9">
        <v>4</v>
      </c>
      <c r="S196" s="9">
        <v>4</v>
      </c>
      <c r="T196" s="9">
        <v>4</v>
      </c>
      <c r="U196" s="9">
        <v>4</v>
      </c>
      <c r="V196" s="27">
        <v>4</v>
      </c>
      <c r="W196" s="27">
        <v>4</v>
      </c>
      <c r="X196" s="27">
        <v>4</v>
      </c>
      <c r="Y196" s="27">
        <v>4</v>
      </c>
      <c r="Z196" s="27">
        <v>4</v>
      </c>
      <c r="AA196" s="27">
        <v>4</v>
      </c>
      <c r="AB196" s="27">
        <v>4</v>
      </c>
      <c r="AC196" s="27">
        <v>4</v>
      </c>
      <c r="AD196" s="27">
        <v>4</v>
      </c>
      <c r="AE196" s="27">
        <v>4</v>
      </c>
      <c r="AF196" s="27">
        <v>4</v>
      </c>
      <c r="AG196" s="27">
        <v>4</v>
      </c>
      <c r="AH196" s="9">
        <v>4</v>
      </c>
      <c r="AI196" s="9">
        <v>4</v>
      </c>
      <c r="AJ196" s="9">
        <v>4</v>
      </c>
      <c r="AK196" s="9">
        <v>4</v>
      </c>
      <c r="AL196" s="9">
        <v>4</v>
      </c>
      <c r="AM196" s="9">
        <v>4</v>
      </c>
      <c r="AN196" s="9">
        <v>4</v>
      </c>
    </row>
    <row r="197" spans="2:40" ht="14.25" customHeight="1" x14ac:dyDescent="0.25">
      <c r="B197" s="10"/>
      <c r="D197" s="11" t="s">
        <v>5</v>
      </c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13">
        <v>0</v>
      </c>
      <c r="R197" s="14">
        <v>5.7419354838709677E-2</v>
      </c>
      <c r="S197" s="14">
        <v>1.9666666666666666E-2</v>
      </c>
      <c r="T197" s="14">
        <v>0.11483870967741935</v>
      </c>
      <c r="U197" s="14">
        <v>0</v>
      </c>
      <c r="V197" s="178">
        <v>0.23733333333333334</v>
      </c>
      <c r="W197" s="178">
        <v>0</v>
      </c>
      <c r="X197" s="178">
        <v>0</v>
      </c>
      <c r="Y197" s="178">
        <v>0</v>
      </c>
      <c r="Z197" s="178">
        <v>0</v>
      </c>
      <c r="AA197" s="178">
        <v>0</v>
      </c>
      <c r="AB197" s="178">
        <v>0</v>
      </c>
      <c r="AC197" s="27">
        <v>0</v>
      </c>
      <c r="AD197" s="27">
        <v>0</v>
      </c>
      <c r="AE197" s="27">
        <v>0</v>
      </c>
      <c r="AF197" s="27">
        <v>0</v>
      </c>
      <c r="AG197" s="27">
        <v>0</v>
      </c>
      <c r="AH197" s="9">
        <v>0</v>
      </c>
    </row>
    <row r="198" spans="2:40" ht="14.25" customHeight="1" x14ac:dyDescent="0.25">
      <c r="B198" s="10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13"/>
      <c r="R198" s="14"/>
      <c r="S198" s="14"/>
      <c r="T198" s="14"/>
      <c r="U198" s="14"/>
      <c r="V198" s="178"/>
      <c r="W198" s="178"/>
      <c r="X198" s="178"/>
      <c r="Y198" s="178"/>
      <c r="Z198" s="178"/>
      <c r="AA198" s="178"/>
      <c r="AB198" s="178"/>
    </row>
    <row r="199" spans="2:40" ht="28.5" customHeight="1" x14ac:dyDescent="0.25">
      <c r="B199" s="10" t="s">
        <v>298</v>
      </c>
      <c r="C199" s="9" t="s">
        <v>3</v>
      </c>
      <c r="D199" s="11" t="s">
        <v>4</v>
      </c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9">
        <v>4</v>
      </c>
      <c r="R199" s="9">
        <v>4</v>
      </c>
      <c r="S199" s="9">
        <v>4</v>
      </c>
      <c r="T199" s="9">
        <v>4</v>
      </c>
      <c r="U199" s="9">
        <v>4</v>
      </c>
      <c r="V199" s="27">
        <v>4</v>
      </c>
      <c r="W199" s="27">
        <v>4</v>
      </c>
      <c r="X199" s="27">
        <v>4</v>
      </c>
      <c r="Y199" s="27">
        <v>4</v>
      </c>
      <c r="Z199" s="27">
        <v>4</v>
      </c>
      <c r="AA199" s="27">
        <v>4</v>
      </c>
      <c r="AB199" s="27">
        <v>4</v>
      </c>
      <c r="AC199" s="27">
        <v>4</v>
      </c>
      <c r="AD199" s="27">
        <v>4</v>
      </c>
      <c r="AE199" s="27">
        <v>4</v>
      </c>
      <c r="AF199" s="27">
        <v>4</v>
      </c>
      <c r="AG199" s="27">
        <v>4</v>
      </c>
      <c r="AH199" s="9">
        <v>4</v>
      </c>
      <c r="AI199" s="9">
        <v>4</v>
      </c>
      <c r="AJ199" s="9">
        <v>4</v>
      </c>
      <c r="AK199" s="9">
        <v>4</v>
      </c>
      <c r="AL199" s="9">
        <v>4</v>
      </c>
      <c r="AM199" s="9">
        <v>4</v>
      </c>
      <c r="AN199" s="9">
        <v>4</v>
      </c>
    </row>
    <row r="200" spans="2:40" ht="14.25" customHeight="1" x14ac:dyDescent="0.25">
      <c r="B200" s="10"/>
      <c r="D200" s="11" t="s">
        <v>5</v>
      </c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13">
        <v>2.6106666666666674</v>
      </c>
      <c r="R200" s="14">
        <v>1.9522580645161298</v>
      </c>
      <c r="S200" s="14">
        <v>1.9580000000000009</v>
      </c>
      <c r="T200" s="14">
        <v>2.7561290322580652</v>
      </c>
      <c r="U200" s="14">
        <v>2.6987096774193557</v>
      </c>
      <c r="V200" s="178">
        <v>2.9666666666666677</v>
      </c>
      <c r="W200" s="178">
        <v>2.9283870967741943</v>
      </c>
      <c r="X200" s="178">
        <v>3.1446666666666676</v>
      </c>
      <c r="Y200" s="178">
        <v>3.043225806451614</v>
      </c>
      <c r="Z200" s="178">
        <v>4.0683870967741944</v>
      </c>
      <c r="AA200" s="178">
        <v>2.946206896551725</v>
      </c>
      <c r="AB200" s="178">
        <v>2.813548387096775</v>
      </c>
      <c r="AC200" s="27">
        <v>2.9666666666666677</v>
      </c>
      <c r="AD200" s="27">
        <v>2.9283870967741943</v>
      </c>
      <c r="AE200" s="27">
        <v>2.4336666666666673</v>
      </c>
      <c r="AF200" s="27">
        <v>2.2959999999999998</v>
      </c>
      <c r="AG200" s="27">
        <v>1.78</v>
      </c>
      <c r="AH200" s="9">
        <v>1.78</v>
      </c>
    </row>
    <row r="201" spans="2:40" ht="14.25" customHeight="1" x14ac:dyDescent="0.25">
      <c r="B201" s="10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13"/>
      <c r="R201" s="14"/>
      <c r="S201" s="14"/>
      <c r="T201" s="14"/>
      <c r="U201" s="14"/>
      <c r="V201" s="178"/>
      <c r="W201" s="178"/>
      <c r="X201" s="178"/>
      <c r="Y201" s="178"/>
      <c r="Z201" s="178"/>
      <c r="AA201" s="178"/>
      <c r="AB201" s="178"/>
    </row>
    <row r="202" spans="2:40" ht="28.5" customHeight="1" x14ac:dyDescent="0.25">
      <c r="B202" s="10" t="s">
        <v>299</v>
      </c>
      <c r="C202" s="9" t="s">
        <v>3</v>
      </c>
      <c r="D202" s="11" t="s">
        <v>4</v>
      </c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9">
        <v>4</v>
      </c>
      <c r="R202" s="9">
        <v>4</v>
      </c>
      <c r="S202" s="9">
        <v>4</v>
      </c>
      <c r="T202" s="9">
        <v>4</v>
      </c>
      <c r="U202" s="9">
        <v>4</v>
      </c>
      <c r="V202" s="27">
        <v>4</v>
      </c>
      <c r="W202" s="27">
        <v>4</v>
      </c>
      <c r="X202" s="27">
        <v>4</v>
      </c>
      <c r="Y202" s="27">
        <v>4</v>
      </c>
      <c r="Z202" s="27">
        <v>4</v>
      </c>
      <c r="AA202" s="27">
        <v>4</v>
      </c>
      <c r="AB202" s="27">
        <v>4</v>
      </c>
      <c r="AC202" s="27">
        <v>4</v>
      </c>
      <c r="AD202" s="27">
        <v>4</v>
      </c>
      <c r="AE202" s="27">
        <v>4</v>
      </c>
      <c r="AF202" s="27">
        <v>4</v>
      </c>
      <c r="AG202" s="27">
        <v>4</v>
      </c>
      <c r="AH202" s="9">
        <v>4</v>
      </c>
      <c r="AI202" s="9">
        <v>4</v>
      </c>
      <c r="AJ202" s="9">
        <v>4</v>
      </c>
      <c r="AK202" s="9">
        <v>4</v>
      </c>
      <c r="AL202" s="9">
        <v>4</v>
      </c>
      <c r="AM202" s="9">
        <v>4</v>
      </c>
      <c r="AN202" s="9">
        <v>4</v>
      </c>
    </row>
    <row r="203" spans="2:40" ht="14.25" customHeight="1" x14ac:dyDescent="0.25">
      <c r="B203" s="10"/>
      <c r="D203" s="11" t="s">
        <v>5</v>
      </c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13">
        <v>2.6700000000000008</v>
      </c>
      <c r="R203" s="14">
        <v>2.3541935483870979</v>
      </c>
      <c r="S203" s="14">
        <v>2.6896666666666675</v>
      </c>
      <c r="T203" s="14">
        <v>3.5600000000000014</v>
      </c>
      <c r="U203" s="14">
        <v>3.5600000000000014</v>
      </c>
      <c r="V203" s="178">
        <v>2.7886666666666682</v>
      </c>
      <c r="W203" s="178">
        <v>2.9283870967741943</v>
      </c>
      <c r="X203" s="178">
        <v>2.8480000000000008</v>
      </c>
      <c r="Y203" s="178">
        <v>2.9283870967741943</v>
      </c>
      <c r="Z203" s="178">
        <v>2.6987096774193557</v>
      </c>
      <c r="AA203" s="178">
        <v>2.7620689655172423</v>
      </c>
      <c r="AB203" s="178">
        <v>3.043225806451614</v>
      </c>
      <c r="AC203" s="27">
        <v>2.7886666666666673</v>
      </c>
      <c r="AD203" s="27">
        <v>2.8709677419354849</v>
      </c>
      <c r="AE203" s="27">
        <v>3.3830000000000013</v>
      </c>
      <c r="AF203" s="27">
        <v>2.2389999999999999</v>
      </c>
      <c r="AG203" s="27">
        <v>2.41</v>
      </c>
      <c r="AH203" s="9">
        <v>2.2000000000000002</v>
      </c>
    </row>
    <row r="204" spans="2:40" ht="14.25" customHeight="1" x14ac:dyDescent="0.25">
      <c r="B204" s="10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13"/>
      <c r="R204" s="14"/>
      <c r="S204" s="14"/>
      <c r="T204" s="14"/>
      <c r="U204" s="14"/>
      <c r="V204" s="178"/>
      <c r="W204" s="178"/>
      <c r="X204" s="178"/>
      <c r="Y204" s="178"/>
      <c r="Z204" s="178"/>
      <c r="AA204" s="178"/>
      <c r="AB204" s="178"/>
    </row>
    <row r="205" spans="2:40" ht="14.25" customHeight="1" x14ac:dyDescent="0.25">
      <c r="B205" s="10" t="s">
        <v>68</v>
      </c>
      <c r="C205" s="9" t="s">
        <v>17</v>
      </c>
      <c r="D205" s="11" t="s">
        <v>4</v>
      </c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13"/>
      <c r="R205" s="14"/>
      <c r="S205" s="14"/>
      <c r="T205" s="14"/>
      <c r="U205" s="14"/>
      <c r="V205" s="178"/>
      <c r="W205" s="178"/>
      <c r="X205" s="178"/>
      <c r="Y205" s="178"/>
      <c r="Z205" s="178"/>
      <c r="AA205" s="178"/>
      <c r="AB205" s="178"/>
      <c r="AC205" s="27">
        <v>30</v>
      </c>
      <c r="AD205" s="27">
        <v>30</v>
      </c>
      <c r="AE205" s="27">
        <v>30</v>
      </c>
      <c r="AF205" s="27">
        <v>30</v>
      </c>
      <c r="AG205" s="27">
        <v>30</v>
      </c>
      <c r="AH205" s="9">
        <v>30</v>
      </c>
      <c r="AI205" s="9">
        <v>30</v>
      </c>
      <c r="AJ205" s="9">
        <v>30</v>
      </c>
      <c r="AK205" s="9">
        <v>30</v>
      </c>
      <c r="AL205" s="9">
        <v>30</v>
      </c>
      <c r="AM205" s="9">
        <v>30</v>
      </c>
      <c r="AN205" s="9">
        <v>30</v>
      </c>
    </row>
    <row r="206" spans="2:40" ht="14.25" customHeight="1" x14ac:dyDescent="0.25">
      <c r="B206" s="10"/>
      <c r="D206" s="11" t="s">
        <v>5</v>
      </c>
      <c r="Q206" s="13"/>
      <c r="R206" s="14"/>
      <c r="S206" s="14"/>
      <c r="T206" s="14"/>
      <c r="U206" s="14"/>
      <c r="V206" s="178"/>
      <c r="W206" s="178"/>
      <c r="X206" s="178"/>
      <c r="Y206" s="178"/>
      <c r="Z206" s="178"/>
      <c r="AA206" s="178"/>
      <c r="AB206" s="178"/>
    </row>
    <row r="207" spans="2:40" ht="14.25" customHeight="1" x14ac:dyDescent="0.25">
      <c r="B207" s="10"/>
      <c r="Q207" s="13"/>
      <c r="R207" s="14"/>
      <c r="S207" s="14"/>
      <c r="T207" s="14"/>
      <c r="U207" s="14"/>
      <c r="V207" s="178"/>
      <c r="W207" s="178"/>
      <c r="X207" s="178"/>
      <c r="Y207" s="178"/>
      <c r="Z207" s="178"/>
      <c r="AA207" s="178"/>
      <c r="AB207" s="178"/>
    </row>
    <row r="208" spans="2:40" ht="14.25" customHeight="1" x14ac:dyDescent="0.25">
      <c r="B208" s="10" t="s">
        <v>69</v>
      </c>
      <c r="C208" s="9" t="s">
        <v>17</v>
      </c>
      <c r="D208" s="11" t="s">
        <v>4</v>
      </c>
      <c r="Q208" s="28">
        <v>35</v>
      </c>
      <c r="R208" s="28">
        <v>35</v>
      </c>
      <c r="S208" s="28">
        <v>35</v>
      </c>
      <c r="T208" s="28">
        <v>35</v>
      </c>
      <c r="U208" s="28">
        <v>35</v>
      </c>
      <c r="V208" s="170">
        <v>35</v>
      </c>
      <c r="W208" s="170">
        <v>35</v>
      </c>
      <c r="X208" s="170">
        <v>35</v>
      </c>
      <c r="Y208" s="170">
        <v>35</v>
      </c>
      <c r="Z208" s="170">
        <v>35</v>
      </c>
      <c r="AA208" s="170">
        <v>35</v>
      </c>
      <c r="AB208" s="170">
        <v>35</v>
      </c>
      <c r="AC208" s="170">
        <v>35</v>
      </c>
      <c r="AD208" s="170">
        <v>35</v>
      </c>
      <c r="AE208" s="170">
        <v>35</v>
      </c>
      <c r="AF208" s="170">
        <v>35</v>
      </c>
      <c r="AG208" s="170">
        <v>35</v>
      </c>
      <c r="AH208" s="28">
        <v>35</v>
      </c>
      <c r="AI208" s="28">
        <v>35</v>
      </c>
      <c r="AJ208" s="28">
        <v>35</v>
      </c>
      <c r="AK208" s="28">
        <v>35</v>
      </c>
      <c r="AL208" s="28">
        <v>35</v>
      </c>
      <c r="AM208" s="28">
        <v>35</v>
      </c>
      <c r="AN208" s="28">
        <v>35</v>
      </c>
    </row>
    <row r="209" spans="2:40" ht="14.25" customHeight="1" x14ac:dyDescent="0.25">
      <c r="B209" s="10"/>
      <c r="D209" s="11" t="s">
        <v>5</v>
      </c>
      <c r="Q209" s="13">
        <v>33</v>
      </c>
      <c r="R209" s="14">
        <v>33</v>
      </c>
      <c r="S209" s="14">
        <v>33</v>
      </c>
      <c r="T209" s="14">
        <v>33</v>
      </c>
      <c r="U209" s="14">
        <v>33</v>
      </c>
      <c r="V209" s="178">
        <v>33</v>
      </c>
      <c r="W209" s="178">
        <v>34</v>
      </c>
      <c r="X209" s="178">
        <v>34</v>
      </c>
      <c r="Y209" s="178">
        <v>32</v>
      </c>
      <c r="Z209" s="178">
        <v>33</v>
      </c>
      <c r="AA209" s="178">
        <v>33</v>
      </c>
      <c r="AB209" s="178">
        <v>33</v>
      </c>
    </row>
    <row r="210" spans="2:40" ht="14.25" customHeight="1" x14ac:dyDescent="0.25">
      <c r="B210" s="10"/>
      <c r="Q210" s="13"/>
      <c r="R210" s="14"/>
      <c r="S210" s="14"/>
      <c r="T210" s="14"/>
      <c r="U210" s="14"/>
      <c r="V210" s="178"/>
      <c r="W210" s="178"/>
      <c r="X210" s="178"/>
      <c r="Y210" s="178"/>
      <c r="Z210" s="178"/>
      <c r="AA210" s="178"/>
      <c r="AB210" s="178"/>
    </row>
    <row r="211" spans="2:40" s="209" customFormat="1" x14ac:dyDescent="0.25">
      <c r="B211" s="208" t="s">
        <v>70</v>
      </c>
      <c r="C211" s="209" t="s">
        <v>3</v>
      </c>
      <c r="D211" s="210" t="s">
        <v>4</v>
      </c>
      <c r="E211" s="211"/>
      <c r="F211" s="211"/>
      <c r="G211" s="211"/>
      <c r="H211" s="211"/>
      <c r="I211" s="211"/>
      <c r="J211" s="211"/>
      <c r="K211" s="211"/>
      <c r="L211" s="211"/>
      <c r="M211" s="211"/>
      <c r="N211" s="211"/>
      <c r="O211" s="211"/>
      <c r="P211" s="211"/>
      <c r="Q211" s="209">
        <v>5</v>
      </c>
      <c r="R211" s="209">
        <v>5</v>
      </c>
      <c r="S211" s="209">
        <v>5</v>
      </c>
      <c r="T211" s="209">
        <v>5</v>
      </c>
      <c r="U211" s="209">
        <v>5</v>
      </c>
      <c r="V211" s="212">
        <v>5</v>
      </c>
      <c r="W211" s="212">
        <v>5</v>
      </c>
      <c r="X211" s="212">
        <v>5</v>
      </c>
      <c r="Y211" s="212">
        <v>5</v>
      </c>
      <c r="Z211" s="212">
        <v>5</v>
      </c>
      <c r="AA211" s="212">
        <v>5</v>
      </c>
      <c r="AB211" s="212">
        <v>5</v>
      </c>
      <c r="AC211" s="212">
        <v>5</v>
      </c>
      <c r="AD211" s="212">
        <v>5</v>
      </c>
      <c r="AE211" s="212">
        <v>5</v>
      </c>
      <c r="AF211" s="212">
        <v>5</v>
      </c>
      <c r="AG211" s="212">
        <v>5</v>
      </c>
      <c r="AH211" s="209">
        <v>5</v>
      </c>
      <c r="AI211" s="209">
        <v>5</v>
      </c>
      <c r="AJ211" s="209">
        <v>5</v>
      </c>
      <c r="AK211" s="209">
        <v>5</v>
      </c>
      <c r="AL211" s="209">
        <v>5</v>
      </c>
      <c r="AM211" s="209">
        <v>5</v>
      </c>
      <c r="AN211" s="209">
        <v>5</v>
      </c>
    </row>
    <row r="212" spans="2:40" s="209" customFormat="1" x14ac:dyDescent="0.25">
      <c r="B212" s="208"/>
      <c r="D212" s="210" t="s">
        <v>5</v>
      </c>
      <c r="E212" s="211"/>
      <c r="F212" s="211"/>
      <c r="G212" s="211"/>
      <c r="H212" s="211"/>
      <c r="I212" s="211"/>
      <c r="J212" s="211"/>
      <c r="K212" s="211"/>
      <c r="L212" s="211"/>
      <c r="M212" s="211"/>
      <c r="N212" s="211"/>
      <c r="O212" s="211"/>
      <c r="P212" s="211"/>
      <c r="V212" s="212"/>
      <c r="W212" s="212"/>
      <c r="X212" s="212"/>
      <c r="Y212" s="212"/>
      <c r="Z212" s="212"/>
      <c r="AA212" s="212"/>
      <c r="AB212" s="212"/>
      <c r="AC212" s="212"/>
      <c r="AD212" s="212"/>
      <c r="AE212" s="212"/>
      <c r="AF212" s="212"/>
      <c r="AG212" s="212"/>
    </row>
    <row r="213" spans="2:40" s="209" customFormat="1" x14ac:dyDescent="0.25">
      <c r="B213" s="208"/>
      <c r="D213" s="210"/>
      <c r="E213" s="211"/>
      <c r="F213" s="211"/>
      <c r="G213" s="211"/>
      <c r="H213" s="211"/>
      <c r="I213" s="211"/>
      <c r="J213" s="211"/>
      <c r="K213" s="211"/>
      <c r="L213" s="211"/>
      <c r="M213" s="211"/>
      <c r="N213" s="211"/>
      <c r="O213" s="211"/>
      <c r="P213" s="211"/>
      <c r="V213" s="212"/>
      <c r="W213" s="212"/>
      <c r="X213" s="212"/>
      <c r="Y213" s="212"/>
      <c r="Z213" s="212"/>
      <c r="AA213" s="212"/>
      <c r="AB213" s="212"/>
      <c r="AC213" s="212"/>
      <c r="AD213" s="212"/>
      <c r="AE213" s="212"/>
      <c r="AF213" s="212"/>
      <c r="AG213" s="212"/>
    </row>
    <row r="214" spans="2:40" s="209" customFormat="1" x14ac:dyDescent="0.25">
      <c r="B214" s="208" t="s">
        <v>71</v>
      </c>
      <c r="C214" s="209" t="s">
        <v>3</v>
      </c>
      <c r="D214" s="210" t="s">
        <v>4</v>
      </c>
      <c r="E214" s="211"/>
      <c r="F214" s="211"/>
      <c r="G214" s="211"/>
      <c r="H214" s="211"/>
      <c r="I214" s="211"/>
      <c r="J214" s="211"/>
      <c r="K214" s="211"/>
      <c r="L214" s="211"/>
      <c r="M214" s="211"/>
      <c r="N214" s="211"/>
      <c r="O214" s="211"/>
      <c r="P214" s="211"/>
      <c r="Q214" s="209">
        <v>1</v>
      </c>
      <c r="R214" s="209">
        <v>1</v>
      </c>
      <c r="S214" s="209">
        <v>1</v>
      </c>
      <c r="T214" s="209">
        <v>1</v>
      </c>
      <c r="U214" s="209">
        <v>1</v>
      </c>
      <c r="V214" s="212">
        <v>1</v>
      </c>
      <c r="W214" s="212">
        <v>1</v>
      </c>
      <c r="X214" s="212">
        <v>1</v>
      </c>
      <c r="Y214" s="212">
        <v>1</v>
      </c>
      <c r="Z214" s="212">
        <v>1</v>
      </c>
      <c r="AA214" s="212">
        <v>1</v>
      </c>
      <c r="AB214" s="212">
        <v>1</v>
      </c>
      <c r="AC214" s="212">
        <v>1</v>
      </c>
      <c r="AD214" s="212">
        <v>1</v>
      </c>
      <c r="AE214" s="212">
        <v>1</v>
      </c>
      <c r="AF214" s="212">
        <v>1</v>
      </c>
      <c r="AG214" s="212">
        <v>1</v>
      </c>
      <c r="AH214" s="209">
        <v>1</v>
      </c>
      <c r="AI214" s="209">
        <v>1</v>
      </c>
      <c r="AJ214" s="209">
        <v>1</v>
      </c>
      <c r="AK214" s="209">
        <v>1</v>
      </c>
      <c r="AL214" s="209">
        <v>1</v>
      </c>
      <c r="AM214" s="209">
        <v>1</v>
      </c>
      <c r="AN214" s="209">
        <v>1</v>
      </c>
    </row>
    <row r="215" spans="2:40" s="209" customFormat="1" x14ac:dyDescent="0.25">
      <c r="B215" s="208"/>
      <c r="D215" s="210" t="s">
        <v>5</v>
      </c>
      <c r="E215" s="211"/>
      <c r="F215" s="211"/>
      <c r="G215" s="211"/>
      <c r="H215" s="211"/>
      <c r="I215" s="211"/>
      <c r="J215" s="211"/>
      <c r="K215" s="211"/>
      <c r="L215" s="211"/>
      <c r="M215" s="211"/>
      <c r="N215" s="211"/>
      <c r="O215" s="211"/>
      <c r="P215" s="211"/>
      <c r="V215" s="212"/>
      <c r="W215" s="212"/>
      <c r="X215" s="212"/>
      <c r="Y215" s="212"/>
      <c r="Z215" s="212"/>
      <c r="AA215" s="212"/>
      <c r="AB215" s="212"/>
      <c r="AC215" s="212"/>
      <c r="AD215" s="212"/>
      <c r="AE215" s="212"/>
      <c r="AF215" s="212"/>
      <c r="AG215" s="212"/>
    </row>
    <row r="216" spans="2:40" s="209" customFormat="1" x14ac:dyDescent="0.25">
      <c r="B216" s="208"/>
      <c r="D216" s="210"/>
      <c r="E216" s="211"/>
      <c r="F216" s="211"/>
      <c r="G216" s="211"/>
      <c r="H216" s="211"/>
      <c r="I216" s="211"/>
      <c r="J216" s="211"/>
      <c r="K216" s="211"/>
      <c r="L216" s="211"/>
      <c r="M216" s="211"/>
      <c r="N216" s="211"/>
      <c r="O216" s="211"/>
      <c r="P216" s="211"/>
      <c r="V216" s="212"/>
      <c r="W216" s="212"/>
      <c r="X216" s="212"/>
      <c r="Y216" s="212"/>
      <c r="Z216" s="212"/>
      <c r="AA216" s="212"/>
      <c r="AB216" s="212"/>
      <c r="AC216" s="212"/>
      <c r="AD216" s="212"/>
      <c r="AE216" s="212"/>
      <c r="AF216" s="212"/>
      <c r="AG216" s="212"/>
    </row>
    <row r="217" spans="2:40" s="209" customFormat="1" x14ac:dyDescent="0.25">
      <c r="B217" s="208" t="s">
        <v>72</v>
      </c>
      <c r="C217" s="209" t="s">
        <v>3</v>
      </c>
      <c r="D217" s="210" t="s">
        <v>4</v>
      </c>
      <c r="E217" s="211"/>
      <c r="F217" s="211"/>
      <c r="G217" s="211"/>
      <c r="H217" s="211"/>
      <c r="I217" s="211"/>
      <c r="J217" s="211"/>
      <c r="K217" s="211"/>
      <c r="L217" s="211"/>
      <c r="M217" s="211"/>
      <c r="N217" s="211"/>
      <c r="O217" s="211"/>
      <c r="P217" s="211"/>
      <c r="Q217" s="209">
        <v>4</v>
      </c>
      <c r="R217" s="209">
        <v>4</v>
      </c>
      <c r="S217" s="209">
        <v>4</v>
      </c>
      <c r="T217" s="209">
        <v>4</v>
      </c>
      <c r="U217" s="209">
        <v>4</v>
      </c>
      <c r="V217" s="212">
        <v>4</v>
      </c>
      <c r="W217" s="212">
        <v>4</v>
      </c>
      <c r="X217" s="212">
        <v>4</v>
      </c>
      <c r="Y217" s="212">
        <v>4</v>
      </c>
      <c r="Z217" s="212">
        <v>4</v>
      </c>
      <c r="AA217" s="212">
        <v>4</v>
      </c>
      <c r="AB217" s="212">
        <v>4</v>
      </c>
      <c r="AC217" s="212">
        <v>4</v>
      </c>
      <c r="AD217" s="212">
        <v>4</v>
      </c>
      <c r="AE217" s="212">
        <v>4</v>
      </c>
      <c r="AF217" s="212">
        <v>4</v>
      </c>
      <c r="AG217" s="212">
        <v>4</v>
      </c>
      <c r="AH217" s="209">
        <v>4</v>
      </c>
      <c r="AI217" s="209">
        <v>4</v>
      </c>
      <c r="AJ217" s="209">
        <v>4</v>
      </c>
      <c r="AK217" s="209">
        <v>4</v>
      </c>
      <c r="AL217" s="209">
        <v>4</v>
      </c>
      <c r="AM217" s="209">
        <v>4</v>
      </c>
      <c r="AN217" s="209">
        <v>4</v>
      </c>
    </row>
    <row r="218" spans="2:40" s="209" customFormat="1" x14ac:dyDescent="0.25">
      <c r="B218" s="208"/>
      <c r="D218" s="210" t="s">
        <v>5</v>
      </c>
      <c r="E218" s="211"/>
      <c r="F218" s="211"/>
      <c r="G218" s="211"/>
      <c r="H218" s="211"/>
      <c r="I218" s="211"/>
      <c r="J218" s="211"/>
      <c r="K218" s="211"/>
      <c r="L218" s="211"/>
      <c r="M218" s="211"/>
      <c r="N218" s="211"/>
      <c r="O218" s="211"/>
      <c r="P218" s="211"/>
      <c r="Q218" s="213"/>
      <c r="R218" s="214"/>
      <c r="S218" s="214"/>
      <c r="T218" s="214"/>
      <c r="U218" s="214"/>
      <c r="V218" s="215"/>
      <c r="W218" s="215"/>
      <c r="X218" s="215"/>
      <c r="Y218" s="215"/>
      <c r="Z218" s="215"/>
      <c r="AA218" s="215"/>
      <c r="AB218" s="215"/>
      <c r="AC218" s="212"/>
      <c r="AD218" s="212"/>
      <c r="AE218" s="212"/>
      <c r="AF218" s="212"/>
      <c r="AG218" s="212"/>
    </row>
    <row r="219" spans="2:40" s="209" customFormat="1" x14ac:dyDescent="0.25">
      <c r="B219" s="208"/>
      <c r="D219" s="210"/>
      <c r="E219" s="211"/>
      <c r="F219" s="211"/>
      <c r="G219" s="211"/>
      <c r="H219" s="211"/>
      <c r="I219" s="211"/>
      <c r="J219" s="211"/>
      <c r="K219" s="211"/>
      <c r="L219" s="211"/>
      <c r="M219" s="211"/>
      <c r="N219" s="211"/>
      <c r="O219" s="211"/>
      <c r="P219" s="211"/>
      <c r="Q219" s="213"/>
      <c r="R219" s="214"/>
      <c r="S219" s="214"/>
      <c r="T219" s="214"/>
      <c r="U219" s="214"/>
      <c r="V219" s="215"/>
      <c r="W219" s="215"/>
      <c r="X219" s="215"/>
      <c r="Y219" s="215"/>
      <c r="Z219" s="215"/>
      <c r="AA219" s="215"/>
      <c r="AB219" s="215"/>
      <c r="AC219" s="212"/>
      <c r="AD219" s="212"/>
      <c r="AE219" s="212"/>
      <c r="AF219" s="212"/>
      <c r="AG219" s="212"/>
    </row>
    <row r="220" spans="2:40" s="209" customFormat="1" ht="47.25" x14ac:dyDescent="0.25">
      <c r="B220" s="208" t="s">
        <v>73</v>
      </c>
      <c r="C220" s="209" t="s">
        <v>74</v>
      </c>
      <c r="D220" s="210" t="s">
        <v>4</v>
      </c>
      <c r="E220" s="211"/>
      <c r="F220" s="211"/>
      <c r="G220" s="211"/>
      <c r="H220" s="211"/>
      <c r="I220" s="211"/>
      <c r="J220" s="211"/>
      <c r="K220" s="211"/>
      <c r="L220" s="211"/>
      <c r="M220" s="211"/>
      <c r="N220" s="211"/>
      <c r="O220" s="211"/>
      <c r="P220" s="211"/>
      <c r="Q220" s="213"/>
      <c r="R220" s="214"/>
      <c r="S220" s="214"/>
      <c r="T220" s="214"/>
      <c r="U220" s="214"/>
      <c r="V220" s="215"/>
      <c r="W220" s="215"/>
      <c r="X220" s="215"/>
      <c r="Y220" s="215"/>
      <c r="Z220" s="215"/>
      <c r="AA220" s="215"/>
      <c r="AB220" s="215"/>
      <c r="AC220" s="212"/>
      <c r="AD220" s="212"/>
      <c r="AE220" s="212"/>
      <c r="AF220" s="212"/>
      <c r="AG220" s="212"/>
    </row>
    <row r="221" spans="2:40" s="209" customFormat="1" x14ac:dyDescent="0.25">
      <c r="B221" s="208"/>
      <c r="D221" s="210" t="s">
        <v>5</v>
      </c>
      <c r="E221" s="211"/>
      <c r="F221" s="211"/>
      <c r="G221" s="211"/>
      <c r="H221" s="211"/>
      <c r="I221" s="211"/>
      <c r="J221" s="211"/>
      <c r="K221" s="211"/>
      <c r="L221" s="211"/>
      <c r="M221" s="211"/>
      <c r="N221" s="211"/>
      <c r="O221" s="211"/>
      <c r="P221" s="211"/>
      <c r="Q221" s="213"/>
      <c r="R221" s="214"/>
      <c r="S221" s="214"/>
      <c r="T221" s="214"/>
      <c r="U221" s="214"/>
      <c r="V221" s="215"/>
      <c r="W221" s="215"/>
      <c r="X221" s="215"/>
      <c r="Y221" s="215"/>
      <c r="Z221" s="215"/>
      <c r="AA221" s="215"/>
      <c r="AB221" s="215"/>
      <c r="AC221" s="212"/>
      <c r="AD221" s="212"/>
      <c r="AE221" s="212"/>
      <c r="AF221" s="212"/>
      <c r="AG221" s="212"/>
    </row>
    <row r="222" spans="2:40" s="209" customFormat="1" x14ac:dyDescent="0.25">
      <c r="B222" s="208"/>
      <c r="D222" s="210"/>
      <c r="E222" s="211"/>
      <c r="F222" s="211"/>
      <c r="G222" s="211"/>
      <c r="H222" s="211"/>
      <c r="I222" s="211"/>
      <c r="J222" s="211"/>
      <c r="K222" s="211"/>
      <c r="L222" s="211"/>
      <c r="M222" s="211"/>
      <c r="N222" s="211"/>
      <c r="O222" s="211"/>
      <c r="P222" s="211"/>
      <c r="Q222" s="213"/>
      <c r="R222" s="214"/>
      <c r="S222" s="214"/>
      <c r="T222" s="214"/>
      <c r="U222" s="214"/>
      <c r="V222" s="215"/>
      <c r="W222" s="215"/>
      <c r="X222" s="215"/>
      <c r="Y222" s="215"/>
      <c r="Z222" s="215"/>
      <c r="AA222" s="215"/>
      <c r="AB222" s="215"/>
      <c r="AC222" s="212"/>
      <c r="AD222" s="212"/>
      <c r="AE222" s="212"/>
      <c r="AF222" s="212"/>
      <c r="AG222" s="212"/>
    </row>
    <row r="223" spans="2:40" s="209" customFormat="1" ht="47.25" x14ac:dyDescent="0.25">
      <c r="B223" s="208" t="s">
        <v>75</v>
      </c>
      <c r="C223" s="209" t="s">
        <v>76</v>
      </c>
      <c r="D223" s="210" t="s">
        <v>4</v>
      </c>
      <c r="E223" s="211"/>
      <c r="F223" s="211"/>
      <c r="G223" s="211"/>
      <c r="H223" s="211"/>
      <c r="I223" s="211"/>
      <c r="J223" s="211"/>
      <c r="K223" s="211"/>
      <c r="L223" s="211"/>
      <c r="M223" s="211"/>
      <c r="N223" s="211"/>
      <c r="O223" s="211"/>
      <c r="P223" s="211"/>
      <c r="Q223" s="213"/>
      <c r="R223" s="214"/>
      <c r="S223" s="214"/>
      <c r="T223" s="214"/>
      <c r="U223" s="214"/>
      <c r="V223" s="215"/>
      <c r="W223" s="215"/>
      <c r="X223" s="215"/>
      <c r="Y223" s="215"/>
      <c r="Z223" s="215"/>
      <c r="AA223" s="215"/>
      <c r="AB223" s="215"/>
      <c r="AC223" s="212"/>
      <c r="AD223" s="212"/>
      <c r="AE223" s="212"/>
      <c r="AF223" s="212"/>
      <c r="AG223" s="212"/>
    </row>
    <row r="224" spans="2:40" s="209" customFormat="1" x14ac:dyDescent="0.25">
      <c r="B224" s="208"/>
      <c r="D224" s="210" t="s">
        <v>5</v>
      </c>
      <c r="E224" s="211"/>
      <c r="F224" s="211"/>
      <c r="G224" s="211"/>
      <c r="H224" s="211"/>
      <c r="I224" s="211"/>
      <c r="J224" s="211"/>
      <c r="K224" s="211"/>
      <c r="L224" s="211"/>
      <c r="M224" s="211"/>
      <c r="N224" s="211"/>
      <c r="O224" s="211"/>
      <c r="P224" s="211"/>
      <c r="Q224" s="213"/>
      <c r="R224" s="214"/>
      <c r="S224" s="214"/>
      <c r="T224" s="214"/>
      <c r="U224" s="214"/>
      <c r="V224" s="215"/>
      <c r="W224" s="215"/>
      <c r="X224" s="215"/>
      <c r="Y224" s="215"/>
      <c r="Z224" s="215"/>
      <c r="AA224" s="215"/>
      <c r="AB224" s="215"/>
      <c r="AC224" s="212"/>
      <c r="AD224" s="212"/>
      <c r="AE224" s="212"/>
      <c r="AF224" s="212"/>
      <c r="AG224" s="212"/>
    </row>
    <row r="225" spans="2:33" s="209" customFormat="1" x14ac:dyDescent="0.25">
      <c r="B225" s="208"/>
      <c r="D225" s="210"/>
      <c r="E225" s="211"/>
      <c r="F225" s="211"/>
      <c r="G225" s="211"/>
      <c r="H225" s="211"/>
      <c r="I225" s="211"/>
      <c r="J225" s="211"/>
      <c r="K225" s="211"/>
      <c r="L225" s="211"/>
      <c r="M225" s="211"/>
      <c r="N225" s="211"/>
      <c r="O225" s="211"/>
      <c r="P225" s="211"/>
      <c r="Q225" s="213"/>
      <c r="R225" s="214"/>
      <c r="S225" s="214"/>
      <c r="T225" s="214"/>
      <c r="U225" s="214"/>
      <c r="V225" s="215"/>
      <c r="W225" s="215"/>
      <c r="X225" s="215"/>
      <c r="Y225" s="215"/>
      <c r="Z225" s="215"/>
      <c r="AA225" s="215"/>
      <c r="AB225" s="215"/>
      <c r="AC225" s="212"/>
      <c r="AD225" s="212"/>
      <c r="AE225" s="212"/>
      <c r="AF225" s="212"/>
      <c r="AG225" s="212"/>
    </row>
    <row r="226" spans="2:33" s="209" customFormat="1" ht="47.25" x14ac:dyDescent="0.25">
      <c r="B226" s="208" t="s">
        <v>77</v>
      </c>
      <c r="C226" s="209" t="s">
        <v>65</v>
      </c>
      <c r="D226" s="210" t="s">
        <v>4</v>
      </c>
      <c r="E226" s="211"/>
      <c r="F226" s="211"/>
      <c r="G226" s="211"/>
      <c r="H226" s="211"/>
      <c r="I226" s="211"/>
      <c r="J226" s="211"/>
      <c r="K226" s="211"/>
      <c r="L226" s="211"/>
      <c r="M226" s="211"/>
      <c r="N226" s="211"/>
      <c r="O226" s="211"/>
      <c r="P226" s="211"/>
      <c r="Q226" s="213"/>
      <c r="R226" s="214"/>
      <c r="S226" s="214"/>
      <c r="T226" s="214"/>
      <c r="U226" s="214"/>
      <c r="V226" s="215"/>
      <c r="W226" s="215"/>
      <c r="X226" s="215"/>
      <c r="Y226" s="215"/>
      <c r="Z226" s="215"/>
      <c r="AA226" s="215"/>
      <c r="AB226" s="215"/>
      <c r="AC226" s="212"/>
      <c r="AD226" s="212"/>
      <c r="AE226" s="212"/>
      <c r="AF226" s="212"/>
      <c r="AG226" s="212"/>
    </row>
    <row r="227" spans="2:33" s="209" customFormat="1" x14ac:dyDescent="0.25">
      <c r="B227" s="208"/>
      <c r="D227" s="210" t="s">
        <v>5</v>
      </c>
      <c r="E227" s="211"/>
      <c r="F227" s="211"/>
      <c r="G227" s="211"/>
      <c r="H227" s="211"/>
      <c r="I227" s="211"/>
      <c r="J227" s="211"/>
      <c r="K227" s="211"/>
      <c r="L227" s="211"/>
      <c r="M227" s="211"/>
      <c r="N227" s="211"/>
      <c r="O227" s="211"/>
      <c r="P227" s="211"/>
      <c r="Q227" s="213"/>
      <c r="R227" s="214"/>
      <c r="S227" s="214"/>
      <c r="T227" s="214"/>
      <c r="U227" s="214"/>
      <c r="V227" s="215"/>
      <c r="W227" s="215"/>
      <c r="X227" s="215"/>
      <c r="Y227" s="215"/>
      <c r="Z227" s="215"/>
      <c r="AA227" s="215"/>
      <c r="AB227" s="215"/>
      <c r="AC227" s="212"/>
      <c r="AD227" s="212"/>
      <c r="AE227" s="212"/>
      <c r="AF227" s="212"/>
      <c r="AG227" s="212"/>
    </row>
    <row r="228" spans="2:33" s="209" customFormat="1" x14ac:dyDescent="0.25">
      <c r="B228" s="216"/>
      <c r="D228" s="210"/>
      <c r="E228" s="211"/>
      <c r="F228" s="211"/>
      <c r="G228" s="211"/>
      <c r="H228" s="211"/>
      <c r="I228" s="211"/>
      <c r="J228" s="211"/>
      <c r="K228" s="211"/>
      <c r="L228" s="211"/>
      <c r="M228" s="211"/>
      <c r="N228" s="211"/>
      <c r="O228" s="211"/>
      <c r="P228" s="211"/>
      <c r="Q228" s="217"/>
      <c r="V228" s="212"/>
      <c r="W228" s="212"/>
      <c r="X228" s="212"/>
      <c r="Y228" s="212"/>
      <c r="Z228" s="212"/>
      <c r="AA228" s="212"/>
      <c r="AB228" s="212"/>
      <c r="AC228" s="212"/>
      <c r="AD228" s="212"/>
      <c r="AE228" s="212"/>
      <c r="AF228" s="212"/>
      <c r="AG228" s="212"/>
    </row>
    <row r="229" spans="2:33" s="209" customFormat="1" x14ac:dyDescent="0.25">
      <c r="B229" s="208" t="s">
        <v>78</v>
      </c>
      <c r="C229" s="209" t="s">
        <v>79</v>
      </c>
      <c r="D229" s="210" t="s">
        <v>4</v>
      </c>
      <c r="E229" s="211"/>
      <c r="F229" s="211"/>
      <c r="G229" s="211"/>
      <c r="H229" s="211"/>
      <c r="I229" s="211"/>
      <c r="J229" s="211"/>
      <c r="K229" s="211"/>
      <c r="L229" s="211"/>
      <c r="M229" s="211"/>
      <c r="N229" s="211"/>
      <c r="O229" s="211"/>
      <c r="P229" s="211"/>
      <c r="V229" s="212"/>
      <c r="W229" s="212"/>
      <c r="X229" s="212"/>
      <c r="Y229" s="212"/>
      <c r="Z229" s="212"/>
      <c r="AA229" s="212"/>
      <c r="AB229" s="212"/>
      <c r="AC229" s="212"/>
      <c r="AD229" s="212"/>
      <c r="AE229" s="212"/>
      <c r="AF229" s="212"/>
      <c r="AG229" s="212"/>
    </row>
    <row r="230" spans="2:33" s="209" customFormat="1" x14ac:dyDescent="0.25">
      <c r="B230" s="208"/>
      <c r="D230" s="210" t="s">
        <v>5</v>
      </c>
      <c r="E230" s="211"/>
      <c r="F230" s="211"/>
      <c r="G230" s="211"/>
      <c r="H230" s="211"/>
      <c r="I230" s="211"/>
      <c r="J230" s="211"/>
      <c r="K230" s="211"/>
      <c r="L230" s="211"/>
      <c r="M230" s="211"/>
      <c r="N230" s="211"/>
      <c r="O230" s="211"/>
      <c r="P230" s="211"/>
      <c r="V230" s="212"/>
      <c r="W230" s="212"/>
      <c r="X230" s="212"/>
      <c r="Y230" s="212"/>
      <c r="Z230" s="212"/>
      <c r="AA230" s="212"/>
      <c r="AB230" s="212"/>
      <c r="AC230" s="212"/>
      <c r="AD230" s="212"/>
      <c r="AE230" s="212"/>
      <c r="AF230" s="212"/>
      <c r="AG230" s="212"/>
    </row>
    <row r="231" spans="2:33" s="209" customFormat="1" x14ac:dyDescent="0.25">
      <c r="B231" s="208"/>
      <c r="D231" s="210"/>
      <c r="E231" s="211"/>
      <c r="F231" s="211"/>
      <c r="G231" s="211"/>
      <c r="H231" s="211"/>
      <c r="I231" s="211"/>
      <c r="J231" s="211"/>
      <c r="K231" s="211"/>
      <c r="L231" s="211"/>
      <c r="M231" s="211"/>
      <c r="N231" s="211"/>
      <c r="O231" s="211"/>
      <c r="P231" s="211"/>
      <c r="V231" s="212"/>
      <c r="W231" s="212"/>
      <c r="X231" s="212"/>
      <c r="Y231" s="212"/>
      <c r="Z231" s="212"/>
      <c r="AA231" s="212"/>
      <c r="AB231" s="212"/>
      <c r="AC231" s="212"/>
      <c r="AD231" s="212"/>
      <c r="AE231" s="212"/>
      <c r="AF231" s="212"/>
      <c r="AG231" s="212"/>
    </row>
    <row r="232" spans="2:33" s="209" customFormat="1" ht="31.5" x14ac:dyDescent="0.25">
      <c r="B232" s="208" t="s">
        <v>80</v>
      </c>
      <c r="C232" s="209" t="s">
        <v>3</v>
      </c>
      <c r="D232" s="210" t="s">
        <v>4</v>
      </c>
      <c r="E232" s="211"/>
      <c r="F232" s="211"/>
      <c r="G232" s="211"/>
      <c r="H232" s="211"/>
      <c r="I232" s="211"/>
      <c r="J232" s="211"/>
      <c r="K232" s="211"/>
      <c r="L232" s="211"/>
      <c r="M232" s="211"/>
      <c r="N232" s="211"/>
      <c r="O232" s="211"/>
      <c r="P232" s="211"/>
      <c r="V232" s="212"/>
      <c r="W232" s="212"/>
      <c r="X232" s="212"/>
      <c r="Y232" s="212"/>
      <c r="Z232" s="212"/>
      <c r="AA232" s="212"/>
      <c r="AB232" s="212"/>
      <c r="AC232" s="212"/>
      <c r="AD232" s="212"/>
      <c r="AE232" s="212"/>
      <c r="AF232" s="212"/>
      <c r="AG232" s="212"/>
    </row>
    <row r="233" spans="2:33" s="209" customFormat="1" x14ac:dyDescent="0.25">
      <c r="B233" s="208"/>
      <c r="D233" s="210" t="s">
        <v>5</v>
      </c>
      <c r="E233" s="211"/>
      <c r="F233" s="211"/>
      <c r="G233" s="211"/>
      <c r="H233" s="211"/>
      <c r="I233" s="211"/>
      <c r="J233" s="211"/>
      <c r="K233" s="211"/>
      <c r="L233" s="211"/>
      <c r="M233" s="211"/>
      <c r="N233" s="211"/>
      <c r="O233" s="211"/>
      <c r="P233" s="211"/>
      <c r="V233" s="212"/>
      <c r="W233" s="212"/>
      <c r="X233" s="212"/>
      <c r="Y233" s="212"/>
      <c r="Z233" s="212"/>
      <c r="AA233" s="212"/>
      <c r="AB233" s="212"/>
      <c r="AC233" s="212"/>
      <c r="AD233" s="212"/>
      <c r="AE233" s="212"/>
      <c r="AF233" s="212"/>
      <c r="AG233" s="212"/>
    </row>
    <row r="234" spans="2:33" s="209" customFormat="1" x14ac:dyDescent="0.25">
      <c r="B234" s="208"/>
      <c r="D234" s="210"/>
      <c r="E234" s="211"/>
      <c r="F234" s="211"/>
      <c r="G234" s="211"/>
      <c r="H234" s="211"/>
      <c r="I234" s="211"/>
      <c r="J234" s="211"/>
      <c r="K234" s="211"/>
      <c r="L234" s="211"/>
      <c r="M234" s="211"/>
      <c r="N234" s="211"/>
      <c r="O234" s="211"/>
      <c r="P234" s="211"/>
      <c r="V234" s="212"/>
      <c r="W234" s="212"/>
      <c r="X234" s="212"/>
      <c r="Y234" s="212"/>
      <c r="Z234" s="212"/>
      <c r="AA234" s="212"/>
      <c r="AB234" s="212"/>
      <c r="AC234" s="212"/>
      <c r="AD234" s="212"/>
      <c r="AE234" s="212"/>
      <c r="AF234" s="212"/>
      <c r="AG234" s="212"/>
    </row>
    <row r="235" spans="2:33" s="209" customFormat="1" ht="31.5" x14ac:dyDescent="0.25">
      <c r="B235" s="208" t="s">
        <v>81</v>
      </c>
      <c r="C235" s="209" t="s">
        <v>65</v>
      </c>
      <c r="D235" s="210" t="s">
        <v>4</v>
      </c>
      <c r="E235" s="211"/>
      <c r="F235" s="211"/>
      <c r="G235" s="211"/>
      <c r="H235" s="211"/>
      <c r="I235" s="211"/>
      <c r="J235" s="211"/>
      <c r="K235" s="211"/>
      <c r="L235" s="211"/>
      <c r="M235" s="211"/>
      <c r="N235" s="211"/>
      <c r="O235" s="211"/>
      <c r="P235" s="211"/>
      <c r="V235" s="212"/>
      <c r="W235" s="212"/>
      <c r="X235" s="212"/>
      <c r="Y235" s="212"/>
      <c r="Z235" s="212"/>
      <c r="AA235" s="212"/>
      <c r="AB235" s="212"/>
      <c r="AC235" s="212"/>
      <c r="AD235" s="212"/>
      <c r="AE235" s="212"/>
      <c r="AF235" s="212"/>
      <c r="AG235" s="212"/>
    </row>
    <row r="236" spans="2:33" s="209" customFormat="1" x14ac:dyDescent="0.25">
      <c r="B236" s="208"/>
      <c r="D236" s="210" t="s">
        <v>5</v>
      </c>
      <c r="E236" s="211"/>
      <c r="F236" s="211"/>
      <c r="G236" s="211"/>
      <c r="H236" s="211"/>
      <c r="I236" s="211"/>
      <c r="J236" s="211"/>
      <c r="K236" s="211"/>
      <c r="L236" s="211"/>
      <c r="M236" s="211"/>
      <c r="N236" s="211"/>
      <c r="O236" s="211"/>
      <c r="P236" s="211"/>
      <c r="V236" s="212"/>
      <c r="W236" s="212"/>
      <c r="X236" s="212"/>
      <c r="Y236" s="212"/>
      <c r="Z236" s="212"/>
      <c r="AA236" s="212"/>
      <c r="AB236" s="212"/>
      <c r="AC236" s="212"/>
      <c r="AD236" s="212"/>
      <c r="AE236" s="212"/>
      <c r="AF236" s="212"/>
      <c r="AG236" s="212"/>
    </row>
    <row r="237" spans="2:33" s="209" customFormat="1" x14ac:dyDescent="0.25">
      <c r="B237" s="208"/>
      <c r="D237" s="210"/>
      <c r="E237" s="211"/>
      <c r="F237" s="211"/>
      <c r="G237" s="211"/>
      <c r="H237" s="211"/>
      <c r="I237" s="211"/>
      <c r="J237" s="211"/>
      <c r="K237" s="211"/>
      <c r="L237" s="211"/>
      <c r="M237" s="211"/>
      <c r="N237" s="211"/>
      <c r="O237" s="211"/>
      <c r="P237" s="211"/>
      <c r="V237" s="212"/>
      <c r="W237" s="212"/>
      <c r="X237" s="212"/>
      <c r="Y237" s="212"/>
      <c r="Z237" s="212"/>
      <c r="AA237" s="212"/>
      <c r="AB237" s="212"/>
      <c r="AC237" s="212"/>
      <c r="AD237" s="212"/>
      <c r="AE237" s="212"/>
      <c r="AF237" s="212"/>
      <c r="AG237" s="212"/>
    </row>
    <row r="238" spans="2:33" s="209" customFormat="1" ht="31.5" x14ac:dyDescent="0.25">
      <c r="B238" s="208" t="s">
        <v>82</v>
      </c>
      <c r="C238" s="209" t="s">
        <v>3</v>
      </c>
      <c r="D238" s="210" t="s">
        <v>4</v>
      </c>
      <c r="E238" s="211"/>
      <c r="F238" s="211"/>
      <c r="G238" s="211"/>
      <c r="H238" s="211"/>
      <c r="I238" s="211"/>
      <c r="J238" s="211"/>
      <c r="K238" s="211"/>
      <c r="L238" s="211"/>
      <c r="M238" s="211"/>
      <c r="N238" s="211"/>
      <c r="O238" s="211"/>
      <c r="P238" s="211"/>
      <c r="V238" s="212"/>
      <c r="W238" s="212"/>
      <c r="X238" s="212"/>
      <c r="Y238" s="212"/>
      <c r="Z238" s="212"/>
      <c r="AA238" s="212"/>
      <c r="AB238" s="212"/>
      <c r="AC238" s="212"/>
      <c r="AD238" s="212"/>
      <c r="AE238" s="212"/>
      <c r="AF238" s="212"/>
      <c r="AG238" s="212"/>
    </row>
    <row r="239" spans="2:33" s="209" customFormat="1" x14ac:dyDescent="0.25">
      <c r="B239" s="208"/>
      <c r="D239" s="210" t="s">
        <v>5</v>
      </c>
      <c r="E239" s="211"/>
      <c r="F239" s="211"/>
      <c r="G239" s="211"/>
      <c r="H239" s="211"/>
      <c r="I239" s="211"/>
      <c r="J239" s="211"/>
      <c r="K239" s="211"/>
      <c r="L239" s="211"/>
      <c r="M239" s="211"/>
      <c r="N239" s="211"/>
      <c r="O239" s="211"/>
      <c r="P239" s="211"/>
      <c r="V239" s="212"/>
      <c r="W239" s="212"/>
      <c r="X239" s="212"/>
      <c r="Y239" s="212"/>
      <c r="Z239" s="212"/>
      <c r="AA239" s="212"/>
      <c r="AB239" s="212"/>
      <c r="AC239" s="212"/>
      <c r="AD239" s="212"/>
      <c r="AE239" s="212"/>
      <c r="AF239" s="212"/>
      <c r="AG239" s="212"/>
    </row>
    <row r="240" spans="2:33" s="209" customFormat="1" x14ac:dyDescent="0.25">
      <c r="B240" s="208"/>
      <c r="D240" s="210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211"/>
      <c r="P240" s="211"/>
      <c r="V240" s="212"/>
      <c r="W240" s="212"/>
      <c r="X240" s="212"/>
      <c r="Y240" s="212"/>
      <c r="Z240" s="212"/>
      <c r="AA240" s="212"/>
      <c r="AB240" s="212"/>
      <c r="AC240" s="212"/>
      <c r="AD240" s="212"/>
      <c r="AE240" s="212"/>
      <c r="AF240" s="212"/>
      <c r="AG240" s="212"/>
    </row>
    <row r="241" spans="2:45" s="209" customFormat="1" ht="47.25" x14ac:dyDescent="0.25">
      <c r="B241" s="208" t="s">
        <v>83</v>
      </c>
      <c r="C241" s="209" t="s">
        <v>84</v>
      </c>
      <c r="D241" s="210" t="s">
        <v>4</v>
      </c>
      <c r="E241" s="211"/>
      <c r="F241" s="211"/>
      <c r="G241" s="211"/>
      <c r="H241" s="211"/>
      <c r="I241" s="211"/>
      <c r="J241" s="211"/>
      <c r="K241" s="211"/>
      <c r="L241" s="211"/>
      <c r="M241" s="211"/>
      <c r="N241" s="211"/>
      <c r="O241" s="211"/>
      <c r="P241" s="211"/>
      <c r="V241" s="212"/>
      <c r="W241" s="212"/>
      <c r="X241" s="212"/>
      <c r="Y241" s="212"/>
      <c r="Z241" s="212"/>
      <c r="AA241" s="212"/>
      <c r="AB241" s="212"/>
      <c r="AC241" s="212"/>
      <c r="AD241" s="212"/>
      <c r="AE241" s="212"/>
      <c r="AF241" s="212"/>
      <c r="AG241" s="212"/>
    </row>
    <row r="242" spans="2:45" s="209" customFormat="1" x14ac:dyDescent="0.25">
      <c r="B242" s="208"/>
      <c r="D242" s="210" t="s">
        <v>5</v>
      </c>
      <c r="E242" s="211"/>
      <c r="F242" s="211"/>
      <c r="G242" s="211"/>
      <c r="H242" s="211"/>
      <c r="I242" s="211"/>
      <c r="J242" s="211"/>
      <c r="K242" s="211"/>
      <c r="L242" s="211"/>
      <c r="M242" s="211"/>
      <c r="N242" s="211"/>
      <c r="O242" s="211"/>
      <c r="P242" s="211"/>
      <c r="V242" s="212"/>
      <c r="W242" s="212"/>
      <c r="X242" s="212"/>
      <c r="Y242" s="212"/>
      <c r="Z242" s="212"/>
      <c r="AA242" s="212"/>
      <c r="AB242" s="212"/>
      <c r="AC242" s="212"/>
      <c r="AD242" s="212"/>
      <c r="AE242" s="212"/>
      <c r="AF242" s="212"/>
      <c r="AG242" s="212"/>
    </row>
    <row r="243" spans="2:45" s="209" customFormat="1" x14ac:dyDescent="0.25">
      <c r="B243" s="216"/>
      <c r="D243" s="210"/>
      <c r="E243" s="211"/>
      <c r="F243" s="211"/>
      <c r="G243" s="211"/>
      <c r="H243" s="211"/>
      <c r="I243" s="211"/>
      <c r="J243" s="211"/>
      <c r="K243" s="211"/>
      <c r="L243" s="211"/>
      <c r="M243" s="211"/>
      <c r="N243" s="211"/>
      <c r="O243" s="211"/>
      <c r="P243" s="211"/>
      <c r="Q243" s="217"/>
      <c r="V243" s="212"/>
      <c r="W243" s="212"/>
      <c r="X243" s="212"/>
      <c r="Y243" s="212"/>
      <c r="Z243" s="212"/>
      <c r="AA243" s="212"/>
      <c r="AB243" s="212"/>
      <c r="AC243" s="212"/>
      <c r="AD243" s="212"/>
      <c r="AE243" s="212"/>
      <c r="AF243" s="212"/>
      <c r="AG243" s="212"/>
    </row>
    <row r="244" spans="2:45" s="209" customFormat="1" x14ac:dyDescent="0.25">
      <c r="B244" s="208" t="s">
        <v>85</v>
      </c>
      <c r="C244" s="209" t="s">
        <v>84</v>
      </c>
      <c r="D244" s="210" t="s">
        <v>4</v>
      </c>
      <c r="E244" s="211"/>
      <c r="F244" s="211"/>
      <c r="G244" s="211"/>
      <c r="H244" s="211"/>
      <c r="I244" s="211"/>
      <c r="J244" s="211"/>
      <c r="K244" s="211"/>
      <c r="L244" s="211"/>
      <c r="M244" s="211"/>
      <c r="N244" s="211"/>
      <c r="O244" s="211"/>
      <c r="P244" s="211"/>
      <c r="Q244" s="213"/>
      <c r="R244" s="214"/>
      <c r="S244" s="214"/>
      <c r="T244" s="214"/>
      <c r="U244" s="214"/>
      <c r="V244" s="215"/>
      <c r="W244" s="215"/>
      <c r="X244" s="215"/>
      <c r="Y244" s="215"/>
      <c r="Z244" s="215"/>
      <c r="AA244" s="215"/>
      <c r="AB244" s="215"/>
      <c r="AC244" s="212"/>
      <c r="AD244" s="212"/>
      <c r="AE244" s="212"/>
      <c r="AF244" s="212"/>
      <c r="AG244" s="212"/>
    </row>
    <row r="245" spans="2:45" s="209" customFormat="1" x14ac:dyDescent="0.25">
      <c r="B245" s="208"/>
      <c r="D245" s="210" t="s">
        <v>5</v>
      </c>
      <c r="E245" s="218">
        <v>31.9</v>
      </c>
      <c r="F245" s="218">
        <v>31.93548387096774</v>
      </c>
      <c r="G245" s="218">
        <v>32.166666666666664</v>
      </c>
      <c r="H245" s="218">
        <v>31.774193548387096</v>
      </c>
      <c r="I245" s="218">
        <v>32.548387096774192</v>
      </c>
      <c r="J245" s="218">
        <v>32.56666666666667</v>
      </c>
      <c r="K245" s="218">
        <v>31.774193548387096</v>
      </c>
      <c r="L245" s="218">
        <v>29.733333333333334</v>
      </c>
      <c r="M245" s="218">
        <v>23.483870967741936</v>
      </c>
      <c r="N245" s="218">
        <v>22.096774193548388</v>
      </c>
      <c r="O245" s="218">
        <v>22.214285714285715</v>
      </c>
      <c r="P245" s="218">
        <v>21.548387096774192</v>
      </c>
      <c r="Q245" s="213"/>
      <c r="R245" s="214"/>
      <c r="S245" s="214"/>
      <c r="T245" s="214"/>
      <c r="U245" s="214"/>
      <c r="V245" s="215"/>
      <c r="W245" s="215"/>
      <c r="X245" s="215"/>
      <c r="Y245" s="215"/>
      <c r="Z245" s="215"/>
      <c r="AA245" s="215"/>
      <c r="AB245" s="215"/>
      <c r="AC245" s="212"/>
      <c r="AD245" s="212"/>
      <c r="AE245" s="212"/>
      <c r="AF245" s="212"/>
      <c r="AG245" s="212"/>
    </row>
    <row r="246" spans="2:45" s="209" customFormat="1" x14ac:dyDescent="0.25">
      <c r="B246" s="208"/>
      <c r="D246" s="210"/>
      <c r="E246" s="211"/>
      <c r="F246" s="211"/>
      <c r="G246" s="211"/>
      <c r="H246" s="211"/>
      <c r="I246" s="211"/>
      <c r="J246" s="211"/>
      <c r="K246" s="211"/>
      <c r="L246" s="211"/>
      <c r="M246" s="211"/>
      <c r="N246" s="211"/>
      <c r="O246" s="211"/>
      <c r="P246" s="211"/>
      <c r="Q246" s="213"/>
      <c r="R246" s="214"/>
      <c r="S246" s="214"/>
      <c r="T246" s="214"/>
      <c r="U246" s="214"/>
      <c r="V246" s="215"/>
      <c r="W246" s="215"/>
      <c r="X246" s="215"/>
      <c r="Y246" s="215"/>
      <c r="Z246" s="215"/>
      <c r="AA246" s="215"/>
      <c r="AB246" s="215"/>
      <c r="AC246" s="212"/>
      <c r="AD246" s="212"/>
      <c r="AE246" s="212"/>
      <c r="AF246" s="212"/>
      <c r="AG246" s="212"/>
    </row>
    <row r="247" spans="2:45" s="209" customFormat="1" ht="31.5" x14ac:dyDescent="0.25">
      <c r="B247" s="208" t="s">
        <v>86</v>
      </c>
      <c r="C247" s="209" t="s">
        <v>84</v>
      </c>
      <c r="D247" s="210" t="s">
        <v>4</v>
      </c>
      <c r="E247" s="211">
        <v>27.4</v>
      </c>
      <c r="F247" s="211">
        <v>27.4</v>
      </c>
      <c r="G247" s="211">
        <v>27.4</v>
      </c>
      <c r="H247" s="211">
        <v>27.4</v>
      </c>
      <c r="I247" s="211">
        <v>27.4</v>
      </c>
      <c r="J247" s="211">
        <v>27.4</v>
      </c>
      <c r="K247" s="211">
        <v>27.4</v>
      </c>
      <c r="L247" s="211">
        <v>27.4</v>
      </c>
      <c r="M247" s="211">
        <v>27.4</v>
      </c>
      <c r="N247" s="211">
        <v>27.4</v>
      </c>
      <c r="O247" s="211">
        <v>27.4</v>
      </c>
      <c r="P247" s="211">
        <v>27.4</v>
      </c>
      <c r="Q247" s="213"/>
      <c r="R247" s="214"/>
      <c r="S247" s="214"/>
      <c r="T247" s="214"/>
      <c r="U247" s="214"/>
      <c r="V247" s="215"/>
      <c r="W247" s="215"/>
      <c r="X247" s="215"/>
      <c r="Y247" s="215"/>
      <c r="Z247" s="215"/>
      <c r="AA247" s="215"/>
      <c r="AB247" s="215"/>
      <c r="AC247" s="212"/>
      <c r="AD247" s="212"/>
      <c r="AE247" s="212"/>
      <c r="AF247" s="212"/>
      <c r="AG247" s="212"/>
    </row>
    <row r="248" spans="2:45" x14ac:dyDescent="0.25">
      <c r="B248" s="10"/>
      <c r="D248" s="11" t="s">
        <v>5</v>
      </c>
      <c r="E248" s="15">
        <v>26.651</v>
      </c>
      <c r="F248" s="15">
        <v>26.628709677419359</v>
      </c>
      <c r="G248" s="15">
        <v>26.760666666666669</v>
      </c>
      <c r="H248" s="15">
        <v>26.586774193548386</v>
      </c>
      <c r="I248" s="15">
        <v>26.768387096774198</v>
      </c>
      <c r="J248" s="15">
        <v>27.011333333333329</v>
      </c>
      <c r="K248" s="15">
        <v>25.662580645161285</v>
      </c>
      <c r="L248" s="15">
        <v>26.315999999999999</v>
      </c>
      <c r="M248" s="15">
        <v>26.07</v>
      </c>
      <c r="N248" s="15">
        <v>25.782903225806454</v>
      </c>
      <c r="O248" s="15">
        <v>26.001071428571429</v>
      </c>
      <c r="P248" s="15">
        <v>26.30516129032258</v>
      </c>
      <c r="Q248" s="13"/>
      <c r="R248" s="14"/>
      <c r="S248" s="14"/>
      <c r="T248" s="14"/>
      <c r="U248" s="14"/>
      <c r="V248" s="178"/>
      <c r="W248" s="178"/>
      <c r="X248" s="178"/>
      <c r="Y248" s="178"/>
      <c r="Z248" s="178"/>
      <c r="AA248" s="178"/>
      <c r="AB248" s="178"/>
    </row>
    <row r="249" spans="2:45" x14ac:dyDescent="0.25">
      <c r="B249" s="39" t="s">
        <v>87</v>
      </c>
      <c r="Q249" s="13"/>
      <c r="R249" s="14"/>
      <c r="S249" s="14"/>
      <c r="T249" s="14"/>
      <c r="U249" s="14"/>
      <c r="V249" s="178"/>
      <c r="W249" s="178"/>
      <c r="X249" s="178"/>
      <c r="Y249" s="178"/>
      <c r="Z249" s="178"/>
      <c r="AA249" s="178"/>
      <c r="AB249" s="178"/>
    </row>
    <row r="250" spans="2:45" x14ac:dyDescent="0.25">
      <c r="B250" s="10" t="s">
        <v>88</v>
      </c>
      <c r="C250" s="9" t="s">
        <v>65</v>
      </c>
      <c r="D250" s="11" t="s">
        <v>4</v>
      </c>
      <c r="E250" s="12">
        <v>224.2</v>
      </c>
      <c r="F250" s="12">
        <v>224.2258064516129</v>
      </c>
      <c r="G250" s="12">
        <v>224.2</v>
      </c>
      <c r="H250" s="12">
        <v>224.2258064516129</v>
      </c>
      <c r="I250" s="12">
        <v>224.2258064516129</v>
      </c>
      <c r="J250" s="12">
        <v>224.2</v>
      </c>
      <c r="K250" s="12">
        <v>221.48387096774192</v>
      </c>
      <c r="L250" s="12">
        <v>221.33333333333334</v>
      </c>
      <c r="M250" s="12">
        <v>221.29032258064515</v>
      </c>
      <c r="N250" s="12">
        <v>218.12903225806451</v>
      </c>
      <c r="O250" s="12">
        <v>220.39285714285714</v>
      </c>
      <c r="P250" s="12">
        <v>224.2258064516129</v>
      </c>
      <c r="Q250" s="28">
        <v>224</v>
      </c>
      <c r="R250" s="18">
        <v>224</v>
      </c>
      <c r="S250" s="18">
        <v>224</v>
      </c>
      <c r="T250" s="18">
        <v>224</v>
      </c>
      <c r="U250" s="18">
        <v>224</v>
      </c>
      <c r="V250" s="29">
        <v>224</v>
      </c>
      <c r="W250" s="29">
        <v>224</v>
      </c>
      <c r="X250" s="29">
        <v>215</v>
      </c>
      <c r="Y250" s="29">
        <v>212</v>
      </c>
      <c r="Z250" s="29">
        <v>212</v>
      </c>
      <c r="AA250" s="29">
        <v>212</v>
      </c>
      <c r="AB250" s="29">
        <v>212</v>
      </c>
      <c r="AC250" s="29">
        <v>224.3</v>
      </c>
      <c r="AD250" s="29">
        <v>224.3</v>
      </c>
      <c r="AE250" s="29">
        <v>224.3</v>
      </c>
      <c r="AF250" s="29">
        <v>224.3</v>
      </c>
      <c r="AG250" s="29">
        <v>224.3</v>
      </c>
      <c r="AH250" s="18">
        <v>224.3</v>
      </c>
      <c r="AI250" s="18">
        <v>224.3</v>
      </c>
      <c r="AJ250" s="18">
        <v>224.3</v>
      </c>
      <c r="AK250" s="18">
        <v>224.3</v>
      </c>
      <c r="AL250" s="18">
        <v>224.3</v>
      </c>
      <c r="AM250" s="18">
        <v>224.3</v>
      </c>
      <c r="AN250" s="18">
        <v>224.3</v>
      </c>
    </row>
    <row r="251" spans="2:45" x14ac:dyDescent="0.25">
      <c r="B251" s="10"/>
      <c r="D251" s="11" t="s">
        <v>5</v>
      </c>
      <c r="E251" s="12">
        <v>224.43333333333334</v>
      </c>
      <c r="F251" s="12">
        <v>224.12903225806451</v>
      </c>
      <c r="G251" s="12">
        <v>224.66666666666666</v>
      </c>
      <c r="H251" s="12">
        <v>224.35483870967741</v>
      </c>
      <c r="I251" s="12">
        <v>224.35483870967741</v>
      </c>
      <c r="J251" s="12">
        <v>224.36666666666667</v>
      </c>
      <c r="K251" s="12">
        <v>223.67741935483872</v>
      </c>
      <c r="L251" s="12">
        <v>210.76666666666668</v>
      </c>
      <c r="M251" s="12">
        <v>213.70967741935485</v>
      </c>
      <c r="N251" s="12">
        <v>223.25806451612902</v>
      </c>
      <c r="O251" s="12">
        <v>222.85714285714286</v>
      </c>
      <c r="P251" s="12">
        <v>224.38709677419354</v>
      </c>
      <c r="Q251" s="28">
        <v>223.8</v>
      </c>
      <c r="R251" s="18">
        <v>224.48387096774192</v>
      </c>
      <c r="S251" s="18">
        <v>223.2</v>
      </c>
      <c r="T251" s="18">
        <v>224.32258064516128</v>
      </c>
      <c r="U251" s="18">
        <v>225</v>
      </c>
      <c r="V251" s="29">
        <v>224.86666666666667</v>
      </c>
      <c r="W251" s="29">
        <v>225.35483870967741</v>
      </c>
      <c r="X251" s="29">
        <v>215.4</v>
      </c>
      <c r="Y251" s="29">
        <v>212.38709677419354</v>
      </c>
      <c r="Z251" s="29">
        <v>212.32258064516128</v>
      </c>
      <c r="AA251" s="29">
        <v>212.41379310344828</v>
      </c>
      <c r="AB251" s="29">
        <v>213.51612903225808</v>
      </c>
      <c r="AC251" s="29">
        <v>224.26666666666668</v>
      </c>
      <c r="AD251" s="29">
        <v>219.38709677419354</v>
      </c>
      <c r="AE251" s="29">
        <v>220.16666666666666</v>
      </c>
      <c r="AF251" s="29">
        <v>223.54838709677421</v>
      </c>
      <c r="AG251" s="27">
        <v>221.9</v>
      </c>
      <c r="AH251" s="9">
        <v>224.73</v>
      </c>
    </row>
    <row r="252" spans="2:45" x14ac:dyDescent="0.25">
      <c r="B252" s="10"/>
      <c r="Q252" s="13"/>
      <c r="R252" s="14"/>
      <c r="S252" s="14"/>
      <c r="T252" s="14"/>
      <c r="U252" s="14"/>
      <c r="V252" s="178"/>
      <c r="W252" s="178"/>
      <c r="X252" s="178"/>
      <c r="Y252" s="178"/>
      <c r="Z252" s="178"/>
      <c r="AA252" s="178"/>
      <c r="AB252" s="178"/>
      <c r="AC252" s="29"/>
    </row>
    <row r="253" spans="2:45" x14ac:dyDescent="0.25">
      <c r="B253" s="10" t="s">
        <v>300</v>
      </c>
      <c r="C253" s="9" t="s">
        <v>89</v>
      </c>
      <c r="D253" s="11" t="s">
        <v>4</v>
      </c>
      <c r="Q253" s="28">
        <v>1278</v>
      </c>
      <c r="R253" s="28">
        <v>1278</v>
      </c>
      <c r="S253" s="28">
        <v>1300</v>
      </c>
      <c r="T253" s="28">
        <v>1300</v>
      </c>
      <c r="U253" s="28">
        <v>1300</v>
      </c>
      <c r="V253" s="170">
        <v>1300</v>
      </c>
      <c r="W253" s="170">
        <v>1300</v>
      </c>
      <c r="X253" s="170">
        <v>1300</v>
      </c>
      <c r="Y253" s="170">
        <v>1300</v>
      </c>
      <c r="Z253" s="170">
        <v>1300</v>
      </c>
      <c r="AA253" s="170">
        <v>1300</v>
      </c>
      <c r="AB253" s="170">
        <v>1300</v>
      </c>
      <c r="AC253" s="170">
        <v>1300</v>
      </c>
      <c r="AD253" s="170">
        <v>1300</v>
      </c>
      <c r="AE253" s="170">
        <v>1300</v>
      </c>
      <c r="AF253" s="170">
        <v>1300</v>
      </c>
      <c r="AG253" s="170">
        <v>1300</v>
      </c>
      <c r="AH253" s="28">
        <v>1300</v>
      </c>
      <c r="AI253" s="28">
        <v>1300</v>
      </c>
      <c r="AJ253" s="28">
        <v>1300</v>
      </c>
      <c r="AK253" s="28">
        <v>1300</v>
      </c>
      <c r="AL253" s="28">
        <v>1300</v>
      </c>
      <c r="AM253" s="28">
        <v>1300</v>
      </c>
      <c r="AN253" s="28">
        <v>1300</v>
      </c>
      <c r="AO253" s="9">
        <v>0</v>
      </c>
      <c r="AP253" s="9">
        <v>0</v>
      </c>
      <c r="AQ253" s="9">
        <v>99</v>
      </c>
      <c r="AR253" s="9">
        <v>99</v>
      </c>
      <c r="AS253" s="9">
        <v>99</v>
      </c>
    </row>
    <row r="254" spans="2:45" x14ac:dyDescent="0.25">
      <c r="B254" s="10"/>
      <c r="D254" s="11" t="s">
        <v>5</v>
      </c>
      <c r="Q254" s="28">
        <v>1275.1854230816771</v>
      </c>
      <c r="R254" s="18">
        <v>1304.6744946425513</v>
      </c>
      <c r="S254" s="18">
        <v>1299.1690125082193</v>
      </c>
      <c r="T254" s="18">
        <v>1297.8868624837958</v>
      </c>
      <c r="U254" s="18">
        <v>1296.2643577797969</v>
      </c>
      <c r="V254" s="29">
        <v>1296.4451453912295</v>
      </c>
      <c r="W254" s="29">
        <v>1297.1819643553588</v>
      </c>
      <c r="X254" s="29">
        <v>1299.9000000000001</v>
      </c>
      <c r="Y254" s="29">
        <v>1300.4000000000001</v>
      </c>
      <c r="Z254" s="29">
        <v>1300.4000000000001</v>
      </c>
      <c r="AA254" s="29">
        <v>1300.4000000000001</v>
      </c>
      <c r="AB254" s="29">
        <v>1300.4000000000001</v>
      </c>
      <c r="AC254" s="29">
        <v>1300.4000000000001</v>
      </c>
      <c r="AD254" s="27">
        <v>1300.4000000000001</v>
      </c>
      <c r="AE254" s="27">
        <v>1307</v>
      </c>
      <c r="AF254" s="27">
        <v>1308</v>
      </c>
      <c r="AG254" s="27">
        <v>1306</v>
      </c>
      <c r="AH254" s="9">
        <v>1312</v>
      </c>
      <c r="AI254" s="9">
        <v>0</v>
      </c>
      <c r="AJ254" s="9">
        <v>0</v>
      </c>
      <c r="AK254" s="9">
        <v>0</v>
      </c>
      <c r="AL254" s="9">
        <v>0</v>
      </c>
      <c r="AM254" s="9">
        <v>0</v>
      </c>
      <c r="AN254" s="9">
        <v>0</v>
      </c>
      <c r="AO254" s="9">
        <v>0</v>
      </c>
      <c r="AP254" s="9">
        <v>0</v>
      </c>
      <c r="AQ254" s="9">
        <v>0</v>
      </c>
      <c r="AR254" s="9">
        <v>0</v>
      </c>
      <c r="AS254" s="9">
        <v>0</v>
      </c>
    </row>
    <row r="255" spans="2:45" x14ac:dyDescent="0.25">
      <c r="B255" s="10"/>
      <c r="Q255" s="13"/>
      <c r="R255" s="14"/>
      <c r="S255" s="14"/>
      <c r="T255" s="14"/>
      <c r="U255" s="14"/>
      <c r="V255" s="178"/>
      <c r="W255" s="178"/>
      <c r="X255" s="178"/>
      <c r="Y255" s="178"/>
      <c r="Z255" s="178"/>
      <c r="AA255" s="178"/>
      <c r="AB255" s="178"/>
      <c r="AC255" s="29"/>
    </row>
    <row r="256" spans="2:45" x14ac:dyDescent="0.25">
      <c r="B256" s="10" t="s">
        <v>301</v>
      </c>
      <c r="C256" s="9" t="s">
        <v>89</v>
      </c>
      <c r="D256" s="11" t="s">
        <v>4</v>
      </c>
      <c r="Q256" s="28">
        <v>1284</v>
      </c>
      <c r="R256" s="28">
        <v>1284</v>
      </c>
      <c r="S256" s="28">
        <v>1300</v>
      </c>
      <c r="T256" s="28">
        <v>1300</v>
      </c>
      <c r="U256" s="28">
        <v>1300</v>
      </c>
      <c r="V256" s="170">
        <v>1300</v>
      </c>
      <c r="W256" s="170">
        <v>1300</v>
      </c>
      <c r="X256" s="170">
        <v>1300</v>
      </c>
      <c r="Y256" s="170">
        <v>1300</v>
      </c>
      <c r="Z256" s="170">
        <v>1300</v>
      </c>
      <c r="AA256" s="170">
        <v>1300</v>
      </c>
      <c r="AB256" s="170">
        <v>1300</v>
      </c>
      <c r="AC256" s="170">
        <v>1305</v>
      </c>
      <c r="AD256" s="170">
        <v>1305</v>
      </c>
      <c r="AE256" s="170">
        <v>1305</v>
      </c>
      <c r="AF256" s="170">
        <v>1305</v>
      </c>
      <c r="AG256" s="170">
        <v>1305</v>
      </c>
      <c r="AH256" s="28">
        <v>1305</v>
      </c>
      <c r="AI256" s="28">
        <v>1305</v>
      </c>
      <c r="AJ256" s="28">
        <v>1305</v>
      </c>
      <c r="AK256" s="28">
        <v>1305</v>
      </c>
      <c r="AL256" s="28">
        <v>1305</v>
      </c>
      <c r="AM256" s="28">
        <v>1305</v>
      </c>
      <c r="AN256" s="28">
        <v>0.7</v>
      </c>
      <c r="AO256" s="9">
        <v>0</v>
      </c>
      <c r="AP256" s="9">
        <v>0</v>
      </c>
      <c r="AQ256" s="9">
        <v>99</v>
      </c>
      <c r="AR256" s="9">
        <v>99</v>
      </c>
      <c r="AS256" s="9">
        <v>99</v>
      </c>
    </row>
    <row r="257" spans="2:45" x14ac:dyDescent="0.25">
      <c r="B257" s="10"/>
      <c r="D257" s="11" t="s">
        <v>5</v>
      </c>
      <c r="Q257" s="28">
        <v>1283.4770377398529</v>
      </c>
      <c r="R257" s="18">
        <v>1298.9838519613677</v>
      </c>
      <c r="S257" s="18">
        <v>1325.47991706177</v>
      </c>
      <c r="T257" s="18">
        <v>1324.7628503566943</v>
      </c>
      <c r="U257" s="18">
        <v>1323.5820376489185</v>
      </c>
      <c r="V257" s="29">
        <v>1322.8498783159753</v>
      </c>
      <c r="W257" s="29">
        <v>1322.0434490951234</v>
      </c>
      <c r="X257" s="29">
        <v>1309.2</v>
      </c>
      <c r="Y257" s="29">
        <v>1311.1</v>
      </c>
      <c r="Z257" s="29">
        <v>1311.1</v>
      </c>
      <c r="AA257" s="29">
        <v>1311.1</v>
      </c>
      <c r="AB257" s="29">
        <v>1311.1</v>
      </c>
      <c r="AC257" s="29">
        <v>1311.1</v>
      </c>
      <c r="AD257" s="27">
        <v>1311.1</v>
      </c>
      <c r="AE257" s="27">
        <v>1305</v>
      </c>
      <c r="AF257" s="27">
        <v>1308</v>
      </c>
      <c r="AG257" s="27">
        <v>1308</v>
      </c>
      <c r="AH257" s="9">
        <v>1312</v>
      </c>
      <c r="AI257" s="9">
        <v>0</v>
      </c>
      <c r="AJ257" s="9">
        <v>0</v>
      </c>
      <c r="AK257" s="9">
        <v>0</v>
      </c>
      <c r="AL257" s="9">
        <v>0</v>
      </c>
      <c r="AM257" s="9">
        <v>0</v>
      </c>
      <c r="AN257" s="9">
        <v>0</v>
      </c>
      <c r="AO257" s="9">
        <v>0</v>
      </c>
      <c r="AP257" s="9">
        <v>0</v>
      </c>
      <c r="AQ257" s="9">
        <v>0</v>
      </c>
      <c r="AR257" s="9">
        <v>0</v>
      </c>
      <c r="AS257" s="9">
        <v>0</v>
      </c>
    </row>
    <row r="258" spans="2:45" x14ac:dyDescent="0.25">
      <c r="B258" s="10"/>
      <c r="Q258" s="13"/>
      <c r="R258" s="14"/>
      <c r="S258" s="14"/>
      <c r="T258" s="14"/>
      <c r="U258" s="14"/>
      <c r="V258" s="178"/>
      <c r="W258" s="178"/>
      <c r="X258" s="178"/>
      <c r="Y258" s="178"/>
      <c r="Z258" s="178"/>
      <c r="AA258" s="178"/>
      <c r="AB258" s="178"/>
      <c r="AC258" s="29"/>
    </row>
    <row r="259" spans="2:45" x14ac:dyDescent="0.25">
      <c r="B259" s="10" t="s">
        <v>302</v>
      </c>
      <c r="C259" s="9" t="s">
        <v>89</v>
      </c>
      <c r="D259" s="11" t="s">
        <v>4</v>
      </c>
      <c r="Q259" s="28">
        <v>1295</v>
      </c>
      <c r="R259" s="28">
        <v>1295</v>
      </c>
      <c r="S259" s="28">
        <v>1295</v>
      </c>
      <c r="T259" s="28">
        <v>1295</v>
      </c>
      <c r="U259" s="28">
        <v>1295</v>
      </c>
      <c r="V259" s="170">
        <v>1295</v>
      </c>
      <c r="W259" s="170">
        <v>1295</v>
      </c>
      <c r="X259" s="170">
        <v>1295</v>
      </c>
      <c r="Y259" s="170">
        <v>1295</v>
      </c>
      <c r="Z259" s="170">
        <v>1295</v>
      </c>
      <c r="AA259" s="170">
        <v>1295</v>
      </c>
      <c r="AB259" s="170">
        <v>1295</v>
      </c>
      <c r="AC259" s="170">
        <v>1296</v>
      </c>
      <c r="AD259" s="170">
        <v>1296</v>
      </c>
      <c r="AE259" s="170">
        <v>1296</v>
      </c>
      <c r="AF259" s="170">
        <v>1296</v>
      </c>
      <c r="AG259" s="170">
        <v>1296</v>
      </c>
      <c r="AH259" s="28">
        <v>1296</v>
      </c>
      <c r="AI259" s="28">
        <v>1296</v>
      </c>
      <c r="AJ259" s="28">
        <v>1296</v>
      </c>
      <c r="AK259" s="28">
        <v>1296</v>
      </c>
      <c r="AL259" s="28">
        <v>1296</v>
      </c>
      <c r="AM259" s="28">
        <v>1305</v>
      </c>
      <c r="AN259" s="28">
        <v>0.7</v>
      </c>
      <c r="AO259" s="9">
        <v>0</v>
      </c>
      <c r="AP259" s="9">
        <v>0</v>
      </c>
      <c r="AQ259" s="9">
        <v>99</v>
      </c>
      <c r="AR259" s="9">
        <v>99</v>
      </c>
      <c r="AS259" s="9">
        <v>99</v>
      </c>
    </row>
    <row r="260" spans="2:45" x14ac:dyDescent="0.25">
      <c r="B260" s="10"/>
      <c r="D260" s="11" t="s">
        <v>5</v>
      </c>
      <c r="Q260" s="28">
        <v>1267.2045243011264</v>
      </c>
      <c r="R260" s="18">
        <v>1273.6056775736733</v>
      </c>
      <c r="S260" s="18">
        <v>1294.2493059544095</v>
      </c>
      <c r="T260" s="18">
        <v>1296.2922083102303</v>
      </c>
      <c r="U260" s="18">
        <v>1298.0390330022335</v>
      </c>
      <c r="V260" s="29">
        <v>1300.0488920959056</v>
      </c>
      <c r="W260" s="29">
        <v>1302.2517782555913</v>
      </c>
      <c r="X260" s="29">
        <v>1302.5298527325197</v>
      </c>
      <c r="Y260" s="29">
        <v>1302.5808739003562</v>
      </c>
      <c r="Z260" s="29">
        <v>1305.0014953118944</v>
      </c>
      <c r="AA260" s="29">
        <v>1305.5892146101398</v>
      </c>
      <c r="AB260" s="29">
        <v>1305.8913167776072</v>
      </c>
      <c r="AC260" s="29">
        <v>1306.5941873051806</v>
      </c>
      <c r="AD260" s="27">
        <v>1306.9146565925428</v>
      </c>
      <c r="AE260" s="27">
        <v>1300</v>
      </c>
      <c r="AF260" s="27">
        <v>1296</v>
      </c>
      <c r="AG260" s="27">
        <v>1299</v>
      </c>
      <c r="AH260" s="9">
        <v>1309</v>
      </c>
      <c r="AI260" s="9">
        <v>0</v>
      </c>
      <c r="AJ260" s="9">
        <v>0</v>
      </c>
      <c r="AK260" s="9">
        <v>0</v>
      </c>
      <c r="AL260" s="9">
        <v>0</v>
      </c>
      <c r="AM260" s="9">
        <v>0</v>
      </c>
      <c r="AN260" s="9">
        <v>0</v>
      </c>
      <c r="AO260" s="9">
        <v>0</v>
      </c>
      <c r="AP260" s="9">
        <v>0</v>
      </c>
      <c r="AQ260" s="9">
        <v>0</v>
      </c>
      <c r="AR260" s="9">
        <v>0</v>
      </c>
      <c r="AS260" s="9">
        <v>0</v>
      </c>
    </row>
    <row r="261" spans="2:45" x14ac:dyDescent="0.25">
      <c r="B261" s="10"/>
      <c r="Q261" s="13"/>
      <c r="R261" s="14"/>
      <c r="S261" s="14"/>
      <c r="T261" s="14"/>
      <c r="U261" s="14"/>
      <c r="V261" s="178"/>
      <c r="W261" s="178"/>
      <c r="X261" s="178"/>
      <c r="Y261" s="178"/>
      <c r="Z261" s="178"/>
      <c r="AA261" s="178"/>
      <c r="AB261" s="178"/>
      <c r="AC261" s="29"/>
    </row>
    <row r="262" spans="2:45" x14ac:dyDescent="0.25">
      <c r="B262" s="10" t="s">
        <v>303</v>
      </c>
      <c r="C262" s="9" t="s">
        <v>89</v>
      </c>
      <c r="D262" s="11" t="s">
        <v>4</v>
      </c>
      <c r="Q262" s="28">
        <v>1300</v>
      </c>
      <c r="R262" s="28">
        <v>1300</v>
      </c>
      <c r="S262" s="28">
        <v>1300</v>
      </c>
      <c r="T262" s="28">
        <v>1300</v>
      </c>
      <c r="U262" s="28">
        <v>1300</v>
      </c>
      <c r="V262" s="170">
        <v>1300</v>
      </c>
      <c r="W262" s="170">
        <v>1300</v>
      </c>
      <c r="X262" s="170">
        <v>1300</v>
      </c>
      <c r="Y262" s="170">
        <v>1300</v>
      </c>
      <c r="Z262" s="170">
        <v>1300</v>
      </c>
      <c r="AA262" s="170">
        <v>1300</v>
      </c>
      <c r="AB262" s="170">
        <v>1300</v>
      </c>
      <c r="AC262" s="170">
        <v>1300</v>
      </c>
      <c r="AD262" s="170">
        <v>1300</v>
      </c>
      <c r="AE262" s="170">
        <v>1300</v>
      </c>
      <c r="AF262" s="170">
        <v>1300</v>
      </c>
      <c r="AG262" s="170">
        <v>1300</v>
      </c>
      <c r="AH262" s="28">
        <v>1300</v>
      </c>
      <c r="AI262" s="28">
        <v>1300</v>
      </c>
      <c r="AJ262" s="28">
        <v>1300</v>
      </c>
      <c r="AK262" s="28">
        <v>1300</v>
      </c>
      <c r="AL262" s="28">
        <v>1296</v>
      </c>
      <c r="AM262" s="28">
        <v>1305</v>
      </c>
      <c r="AN262" s="28">
        <v>0.7</v>
      </c>
      <c r="AO262" s="9">
        <v>0</v>
      </c>
      <c r="AP262" s="9">
        <v>0</v>
      </c>
      <c r="AQ262" s="9">
        <v>99</v>
      </c>
      <c r="AR262" s="9">
        <v>99</v>
      </c>
      <c r="AS262" s="9">
        <v>99</v>
      </c>
    </row>
    <row r="263" spans="2:45" x14ac:dyDescent="0.25">
      <c r="B263" s="10"/>
      <c r="D263" s="11" t="s">
        <v>5</v>
      </c>
      <c r="Q263" s="28">
        <v>1280.1603258167249</v>
      </c>
      <c r="R263" s="18">
        <v>1273.3380346472334</v>
      </c>
      <c r="S263" s="18">
        <v>1292.0341065529542</v>
      </c>
      <c r="T263" s="18">
        <v>1293.0876184529609</v>
      </c>
      <c r="U263" s="18">
        <v>1293.6985591101939</v>
      </c>
      <c r="V263" s="29">
        <v>1295.482672714787</v>
      </c>
      <c r="W263" s="29">
        <v>1296.8491550202293</v>
      </c>
      <c r="X263" s="29">
        <v>1297.9740640670398</v>
      </c>
      <c r="Y263" s="29">
        <v>1299.028734763993</v>
      </c>
      <c r="Z263" s="29">
        <v>1300.5227046003565</v>
      </c>
      <c r="AA263" s="29">
        <v>1300.9542430618951</v>
      </c>
      <c r="AB263" s="29">
        <v>1303.3195514942663</v>
      </c>
      <c r="AC263" s="29">
        <v>1303.95922277061</v>
      </c>
      <c r="AD263" s="27">
        <v>1304.6314717685791</v>
      </c>
      <c r="AE263" s="27">
        <v>1302</v>
      </c>
      <c r="AF263" s="27">
        <v>1302</v>
      </c>
      <c r="AG263" s="27">
        <v>1305</v>
      </c>
      <c r="AH263" s="9">
        <v>1312</v>
      </c>
      <c r="AI263" s="9">
        <v>0</v>
      </c>
      <c r="AJ263" s="9">
        <v>0</v>
      </c>
      <c r="AK263" s="9">
        <v>0</v>
      </c>
      <c r="AL263" s="9">
        <v>0</v>
      </c>
      <c r="AM263" s="9">
        <v>0</v>
      </c>
      <c r="AN263" s="9">
        <v>0</v>
      </c>
      <c r="AO263" s="9">
        <v>0</v>
      </c>
      <c r="AP263" s="9">
        <v>0</v>
      </c>
      <c r="AQ263" s="9">
        <v>0</v>
      </c>
      <c r="AR263" s="9">
        <v>0</v>
      </c>
      <c r="AS263" s="9">
        <v>0</v>
      </c>
    </row>
    <row r="264" spans="2:45" x14ac:dyDescent="0.25">
      <c r="B264" s="10"/>
      <c r="Q264" s="13"/>
      <c r="R264" s="14"/>
      <c r="S264" s="14"/>
      <c r="T264" s="14"/>
      <c r="U264" s="14"/>
      <c r="V264" s="178"/>
      <c r="W264" s="178"/>
      <c r="X264" s="178"/>
      <c r="Y264" s="178"/>
      <c r="Z264" s="178"/>
      <c r="AA264" s="178"/>
      <c r="AB264" s="178"/>
      <c r="AC264" s="29"/>
    </row>
    <row r="265" spans="2:45" ht="31.5" x14ac:dyDescent="0.25">
      <c r="B265" s="10" t="s">
        <v>304</v>
      </c>
      <c r="C265" s="9" t="s">
        <v>3</v>
      </c>
      <c r="D265" s="11" t="s">
        <v>4</v>
      </c>
      <c r="Q265" s="13">
        <v>0.8</v>
      </c>
      <c r="R265" s="13">
        <v>0.8</v>
      </c>
      <c r="S265" s="13">
        <v>0.8</v>
      </c>
      <c r="T265" s="13">
        <v>0.8</v>
      </c>
      <c r="U265" s="13">
        <v>0.8</v>
      </c>
      <c r="V265" s="185">
        <v>0.8</v>
      </c>
      <c r="W265" s="185">
        <v>0.8</v>
      </c>
      <c r="X265" s="185">
        <v>0.8</v>
      </c>
      <c r="Y265" s="185">
        <v>0.8</v>
      </c>
      <c r="Z265" s="185">
        <v>0.8</v>
      </c>
      <c r="AA265" s="185">
        <v>0.8</v>
      </c>
      <c r="AB265" s="185">
        <v>0.8</v>
      </c>
      <c r="AC265" s="185">
        <v>0.81</v>
      </c>
      <c r="AD265" s="185">
        <v>0.81</v>
      </c>
      <c r="AE265" s="185">
        <v>0.81</v>
      </c>
      <c r="AF265" s="185">
        <v>0.81</v>
      </c>
      <c r="AG265" s="185">
        <v>0.81</v>
      </c>
      <c r="AH265" s="13">
        <v>0.81</v>
      </c>
      <c r="AI265" s="13">
        <v>0.81</v>
      </c>
      <c r="AJ265" s="13">
        <v>0.81</v>
      </c>
      <c r="AK265" s="13">
        <v>0.81</v>
      </c>
      <c r="AL265" s="13">
        <v>0.81</v>
      </c>
      <c r="AM265" s="13">
        <v>0.81</v>
      </c>
      <c r="AN265" s="13">
        <v>0.81</v>
      </c>
    </row>
    <row r="266" spans="2:45" x14ac:dyDescent="0.25">
      <c r="B266" s="10"/>
      <c r="D266" s="11" t="s">
        <v>5</v>
      </c>
      <c r="Q266" s="13">
        <v>0.7</v>
      </c>
      <c r="R266" s="14">
        <v>0.77</v>
      </c>
      <c r="S266" s="14">
        <v>0.79</v>
      </c>
      <c r="T266" s="14">
        <v>0.78</v>
      </c>
      <c r="U266" s="14">
        <v>0.77</v>
      </c>
      <c r="V266" s="178">
        <v>0.82</v>
      </c>
      <c r="W266" s="178">
        <v>0.85</v>
      </c>
      <c r="X266" s="178">
        <v>0.77</v>
      </c>
      <c r="Y266" s="178">
        <v>0.84</v>
      </c>
      <c r="Z266" s="178">
        <v>0.83</v>
      </c>
      <c r="AA266" s="178">
        <v>0.82</v>
      </c>
      <c r="AB266" s="178">
        <v>0.81</v>
      </c>
      <c r="AC266" s="178">
        <v>0.81</v>
      </c>
      <c r="AD266" s="27">
        <v>0.82</v>
      </c>
      <c r="AE266" s="27">
        <v>0.77633333333333321</v>
      </c>
      <c r="AF266" s="27">
        <v>0.75</v>
      </c>
      <c r="AG266" s="27">
        <v>0.77</v>
      </c>
      <c r="AH266" s="9">
        <v>0.82</v>
      </c>
    </row>
    <row r="267" spans="2:45" x14ac:dyDescent="0.25">
      <c r="B267" s="10"/>
      <c r="Q267" s="13"/>
      <c r="R267" s="14"/>
      <c r="S267" s="14"/>
      <c r="T267" s="14"/>
      <c r="U267" s="14"/>
      <c r="V267" s="178"/>
      <c r="W267" s="178"/>
      <c r="X267" s="178"/>
      <c r="Y267" s="178"/>
      <c r="Z267" s="178"/>
      <c r="AA267" s="178"/>
      <c r="AB267" s="178"/>
      <c r="AC267" s="178"/>
    </row>
    <row r="268" spans="2:45" ht="31.5" x14ac:dyDescent="0.25">
      <c r="B268" s="10" t="s">
        <v>305</v>
      </c>
      <c r="C268" s="9" t="s">
        <v>3</v>
      </c>
      <c r="D268" s="11" t="s">
        <v>4</v>
      </c>
      <c r="Q268" s="13">
        <v>0.77</v>
      </c>
      <c r="R268" s="13">
        <v>0.77</v>
      </c>
      <c r="S268" s="13">
        <v>0.77</v>
      </c>
      <c r="T268" s="13">
        <v>0.77</v>
      </c>
      <c r="U268" s="13">
        <v>0.77</v>
      </c>
      <c r="V268" s="185">
        <v>0.77</v>
      </c>
      <c r="W268" s="185">
        <v>0.77</v>
      </c>
      <c r="X268" s="185">
        <v>0.77</v>
      </c>
      <c r="Y268" s="185">
        <v>0.77</v>
      </c>
      <c r="Z268" s="185">
        <v>0.77</v>
      </c>
      <c r="AA268" s="185">
        <v>0.77</v>
      </c>
      <c r="AB268" s="185">
        <v>0.77</v>
      </c>
      <c r="AC268" s="185">
        <v>0.78</v>
      </c>
      <c r="AD268" s="185">
        <v>0.78</v>
      </c>
      <c r="AE268" s="185">
        <v>0.78</v>
      </c>
      <c r="AF268" s="185">
        <v>0.78</v>
      </c>
      <c r="AG268" s="185">
        <v>0.78</v>
      </c>
      <c r="AH268" s="13">
        <v>0.78</v>
      </c>
      <c r="AI268" s="13">
        <v>0.78</v>
      </c>
      <c r="AJ268" s="13">
        <v>0.78</v>
      </c>
      <c r="AK268" s="13">
        <v>0.78</v>
      </c>
      <c r="AL268" s="13">
        <v>0.78</v>
      </c>
      <c r="AM268" s="13">
        <v>0.78</v>
      </c>
      <c r="AN268" s="13">
        <v>0.78</v>
      </c>
    </row>
    <row r="269" spans="2:45" x14ac:dyDescent="0.25">
      <c r="B269" s="10"/>
      <c r="D269" s="11" t="s">
        <v>5</v>
      </c>
      <c r="Q269" s="13">
        <v>0.76</v>
      </c>
      <c r="R269" s="14">
        <v>0.79</v>
      </c>
      <c r="S269" s="14">
        <v>0.79</v>
      </c>
      <c r="T269" s="14">
        <v>0.78</v>
      </c>
      <c r="U269" s="14">
        <v>0.78</v>
      </c>
      <c r="V269" s="178">
        <v>0.76</v>
      </c>
      <c r="W269" s="178">
        <v>0.79</v>
      </c>
      <c r="X269" s="178">
        <v>0.77</v>
      </c>
      <c r="Y269" s="178">
        <v>0.76</v>
      </c>
      <c r="Z269" s="178">
        <v>0.8</v>
      </c>
      <c r="AA269" s="178">
        <v>0.72</v>
      </c>
      <c r="AB269" s="178">
        <v>0.77</v>
      </c>
      <c r="AC269" s="178">
        <v>0.76</v>
      </c>
      <c r="AD269" s="27">
        <v>0.76</v>
      </c>
      <c r="AE269" s="27">
        <v>0.7566666666666666</v>
      </c>
      <c r="AF269" s="27">
        <v>0.74</v>
      </c>
      <c r="AG269" s="27">
        <v>0.75</v>
      </c>
      <c r="AH269" s="9">
        <v>0.81</v>
      </c>
    </row>
    <row r="270" spans="2:45" x14ac:dyDescent="0.25">
      <c r="B270" s="10"/>
      <c r="Q270" s="13"/>
      <c r="R270" s="14"/>
      <c r="S270" s="14"/>
      <c r="T270" s="14"/>
      <c r="U270" s="14"/>
      <c r="V270" s="178"/>
      <c r="W270" s="178"/>
      <c r="X270" s="178"/>
      <c r="Y270" s="178"/>
      <c r="Z270" s="178"/>
      <c r="AA270" s="178"/>
      <c r="AB270" s="178"/>
      <c r="AC270" s="178"/>
      <c r="AE270" s="170"/>
    </row>
    <row r="271" spans="2:45" ht="31.5" x14ac:dyDescent="0.25">
      <c r="B271" s="10" t="s">
        <v>306</v>
      </c>
      <c r="C271" s="9" t="s">
        <v>3</v>
      </c>
      <c r="D271" s="11" t="s">
        <v>4</v>
      </c>
      <c r="Q271" s="13">
        <v>0.74</v>
      </c>
      <c r="R271" s="13">
        <v>0.74</v>
      </c>
      <c r="S271" s="13">
        <v>0.74</v>
      </c>
      <c r="T271" s="13">
        <v>0.74</v>
      </c>
      <c r="U271" s="13">
        <v>0.74</v>
      </c>
      <c r="V271" s="185">
        <v>0.74</v>
      </c>
      <c r="W271" s="185">
        <v>0.74</v>
      </c>
      <c r="X271" s="185">
        <v>0.74</v>
      </c>
      <c r="Y271" s="185">
        <v>0.74</v>
      </c>
      <c r="Z271" s="185">
        <v>0.74</v>
      </c>
      <c r="AA271" s="185">
        <v>0.74</v>
      </c>
      <c r="AB271" s="185">
        <v>0.74</v>
      </c>
      <c r="AC271" s="185">
        <v>0.75</v>
      </c>
      <c r="AD271" s="185">
        <v>0.75</v>
      </c>
      <c r="AE271" s="185">
        <v>0.75</v>
      </c>
      <c r="AF271" s="185">
        <v>0.75</v>
      </c>
      <c r="AG271" s="185">
        <v>0.75</v>
      </c>
      <c r="AH271" s="13">
        <v>0.75</v>
      </c>
      <c r="AI271" s="13">
        <v>0.75</v>
      </c>
      <c r="AJ271" s="13">
        <v>0.75</v>
      </c>
      <c r="AK271" s="13">
        <v>0.75</v>
      </c>
      <c r="AL271" s="13">
        <v>0.75</v>
      </c>
      <c r="AM271" s="13">
        <v>0.75</v>
      </c>
      <c r="AN271" s="13">
        <v>0.75</v>
      </c>
    </row>
    <row r="272" spans="2:45" x14ac:dyDescent="0.25">
      <c r="B272" s="10"/>
      <c r="D272" s="11" t="s">
        <v>5</v>
      </c>
      <c r="Q272" s="13">
        <v>0.78</v>
      </c>
      <c r="R272" s="14">
        <v>0.79</v>
      </c>
      <c r="S272" s="14">
        <v>0.76</v>
      </c>
      <c r="T272" s="14">
        <v>0.75</v>
      </c>
      <c r="U272" s="14">
        <v>0.7</v>
      </c>
      <c r="V272" s="178">
        <v>0.75</v>
      </c>
      <c r="W272" s="178">
        <v>0.73</v>
      </c>
      <c r="X272" s="178">
        <v>0.71</v>
      </c>
      <c r="Y272" s="178">
        <v>0.71</v>
      </c>
      <c r="Z272" s="178">
        <v>0.74</v>
      </c>
      <c r="AA272" s="178">
        <v>0.73</v>
      </c>
      <c r="AB272" s="178">
        <v>0.75</v>
      </c>
      <c r="AC272" s="178">
        <v>0.78</v>
      </c>
      <c r="AD272" s="27">
        <v>0.79</v>
      </c>
      <c r="AE272" s="193">
        <v>0.78833333333333344</v>
      </c>
      <c r="AF272" s="27">
        <v>0.74</v>
      </c>
      <c r="AG272" s="27">
        <v>0.79</v>
      </c>
      <c r="AH272" s="9">
        <v>0.86</v>
      </c>
    </row>
    <row r="273" spans="2:40" x14ac:dyDescent="0.25">
      <c r="B273" s="10"/>
      <c r="Q273" s="13"/>
      <c r="R273" s="14"/>
      <c r="S273" s="14"/>
      <c r="T273" s="14"/>
      <c r="U273" s="14"/>
      <c r="V273" s="178"/>
      <c r="W273" s="178"/>
      <c r="X273" s="178"/>
      <c r="Y273" s="178"/>
      <c r="Z273" s="178"/>
      <c r="AA273" s="178"/>
      <c r="AB273" s="178"/>
      <c r="AC273" s="178"/>
    </row>
    <row r="274" spans="2:40" ht="31.5" x14ac:dyDescent="0.25">
      <c r="B274" s="10" t="s">
        <v>307</v>
      </c>
      <c r="C274" s="9" t="s">
        <v>3</v>
      </c>
      <c r="D274" s="11" t="s">
        <v>4</v>
      </c>
      <c r="Q274" s="13">
        <v>0.78</v>
      </c>
      <c r="R274" s="13">
        <v>0.78</v>
      </c>
      <c r="S274" s="13">
        <v>0.78</v>
      </c>
      <c r="T274" s="13">
        <v>0.78</v>
      </c>
      <c r="U274" s="13">
        <v>0.78</v>
      </c>
      <c r="V274" s="185">
        <v>0.78</v>
      </c>
      <c r="W274" s="185">
        <v>0.78</v>
      </c>
      <c r="X274" s="185">
        <v>0.78</v>
      </c>
      <c r="Y274" s="185">
        <v>0.78</v>
      </c>
      <c r="Z274" s="185">
        <v>0.78</v>
      </c>
      <c r="AA274" s="185">
        <v>0.78</v>
      </c>
      <c r="AB274" s="185">
        <v>0.78</v>
      </c>
      <c r="AC274" s="185">
        <v>0.79</v>
      </c>
      <c r="AD274" s="185">
        <v>0.79</v>
      </c>
      <c r="AE274" s="185">
        <v>0.79</v>
      </c>
      <c r="AF274" s="185">
        <v>0.79</v>
      </c>
      <c r="AG274" s="185">
        <v>0.79</v>
      </c>
      <c r="AH274" s="13">
        <v>0.79</v>
      </c>
      <c r="AI274" s="13">
        <v>0.79</v>
      </c>
      <c r="AJ274" s="13">
        <v>0.79</v>
      </c>
      <c r="AK274" s="13">
        <v>0.79</v>
      </c>
      <c r="AL274" s="13">
        <v>0.79</v>
      </c>
      <c r="AM274" s="13">
        <v>0.79</v>
      </c>
      <c r="AN274" s="13">
        <v>0.79</v>
      </c>
    </row>
    <row r="275" spans="2:40" x14ac:dyDescent="0.25">
      <c r="B275" s="10"/>
      <c r="D275" s="11" t="s">
        <v>5</v>
      </c>
      <c r="Q275" s="13">
        <v>0.74</v>
      </c>
      <c r="R275" s="14">
        <v>0.82</v>
      </c>
      <c r="S275" s="14">
        <v>0.8</v>
      </c>
      <c r="T275" s="14">
        <v>0.8</v>
      </c>
      <c r="U275" s="14">
        <v>0.75</v>
      </c>
      <c r="V275" s="178">
        <v>0.79</v>
      </c>
      <c r="W275" s="178">
        <v>0.79</v>
      </c>
      <c r="X275" s="178">
        <v>0.77</v>
      </c>
      <c r="Y275" s="178">
        <v>0.79</v>
      </c>
      <c r="Z275" s="178">
        <v>0.79</v>
      </c>
      <c r="AA275" s="178">
        <v>0.75</v>
      </c>
      <c r="AB275" s="178">
        <v>0.78</v>
      </c>
      <c r="AC275" s="178">
        <v>0.78</v>
      </c>
      <c r="AD275" s="27">
        <v>0.8</v>
      </c>
      <c r="AE275" s="27">
        <v>0.81966666666666677</v>
      </c>
      <c r="AF275" s="27">
        <v>0.81</v>
      </c>
      <c r="AG275" s="27">
        <v>0.84</v>
      </c>
      <c r="AH275" s="9">
        <v>0.89</v>
      </c>
    </row>
    <row r="276" spans="2:40" x14ac:dyDescent="0.25">
      <c r="B276" s="10"/>
      <c r="Q276" s="13"/>
      <c r="R276" s="14"/>
      <c r="S276" s="14"/>
      <c r="T276" s="14"/>
      <c r="U276" s="14"/>
      <c r="V276" s="178"/>
      <c r="W276" s="178"/>
      <c r="X276" s="178"/>
      <c r="Y276" s="178"/>
      <c r="Z276" s="178"/>
      <c r="AA276" s="178"/>
      <c r="AB276" s="178"/>
      <c r="AC276" s="29"/>
    </row>
    <row r="277" spans="2:40" x14ac:dyDescent="0.25">
      <c r="B277" s="10" t="s">
        <v>90</v>
      </c>
      <c r="C277" s="9" t="s">
        <v>282</v>
      </c>
      <c r="D277" s="11" t="s">
        <v>4</v>
      </c>
      <c r="E277" s="12">
        <v>42</v>
      </c>
      <c r="F277" s="12">
        <v>42</v>
      </c>
      <c r="G277" s="12">
        <v>42</v>
      </c>
      <c r="H277" s="12">
        <v>42</v>
      </c>
      <c r="I277" s="12">
        <v>42</v>
      </c>
      <c r="J277" s="12">
        <v>42</v>
      </c>
      <c r="K277" s="12">
        <v>42</v>
      </c>
      <c r="L277" s="12">
        <v>42</v>
      </c>
      <c r="M277" s="12">
        <v>42</v>
      </c>
      <c r="N277" s="12">
        <v>42</v>
      </c>
      <c r="O277" s="12">
        <v>42</v>
      </c>
      <c r="P277" s="12">
        <v>42</v>
      </c>
      <c r="Q277" s="28">
        <v>30</v>
      </c>
      <c r="R277" s="28">
        <v>30</v>
      </c>
      <c r="S277" s="28">
        <v>30</v>
      </c>
      <c r="T277" s="28">
        <v>30</v>
      </c>
      <c r="U277" s="28">
        <v>30</v>
      </c>
      <c r="V277" s="170">
        <v>30</v>
      </c>
      <c r="W277" s="170">
        <v>30</v>
      </c>
      <c r="X277" s="170">
        <v>30</v>
      </c>
      <c r="Y277" s="170">
        <v>30</v>
      </c>
      <c r="Z277" s="170">
        <v>30</v>
      </c>
      <c r="AA277" s="170">
        <v>30</v>
      </c>
      <c r="AB277" s="170">
        <v>30</v>
      </c>
      <c r="AC277" s="27">
        <v>27</v>
      </c>
      <c r="AD277" s="27">
        <v>27</v>
      </c>
      <c r="AE277" s="27">
        <v>27</v>
      </c>
      <c r="AF277" s="27">
        <v>27</v>
      </c>
      <c r="AG277" s="27">
        <v>27</v>
      </c>
      <c r="AH277" s="9">
        <v>27</v>
      </c>
      <c r="AI277" s="9">
        <v>27</v>
      </c>
      <c r="AJ277" s="9">
        <v>27</v>
      </c>
      <c r="AK277" s="9">
        <v>27</v>
      </c>
      <c r="AL277" s="9">
        <v>27</v>
      </c>
      <c r="AM277" s="9">
        <v>27</v>
      </c>
      <c r="AN277" s="9">
        <v>27</v>
      </c>
    </row>
    <row r="278" spans="2:40" x14ac:dyDescent="0.25">
      <c r="B278" s="10"/>
      <c r="D278" s="11" t="s">
        <v>5</v>
      </c>
      <c r="E278" s="19">
        <v>31.9</v>
      </c>
      <c r="F278" s="19">
        <v>31.93548387096774</v>
      </c>
      <c r="G278" s="19">
        <v>32.166666666666664</v>
      </c>
      <c r="H278" s="19">
        <v>31.774193548387096</v>
      </c>
      <c r="I278" s="19">
        <v>32.548387096774192</v>
      </c>
      <c r="J278" s="19">
        <v>32.56666666666667</v>
      </c>
      <c r="K278" s="19">
        <v>31.774193548387096</v>
      </c>
      <c r="L278" s="19">
        <v>29.733333333333334</v>
      </c>
      <c r="M278" s="19">
        <v>23.483870967741936</v>
      </c>
      <c r="N278" s="19">
        <v>22.096774193548388</v>
      </c>
      <c r="O278" s="19">
        <v>22.214285714285715</v>
      </c>
      <c r="P278" s="19">
        <v>21.548387096774192</v>
      </c>
      <c r="Q278" s="28">
        <v>22.566666666666666</v>
      </c>
      <c r="R278" s="18">
        <v>22.151515151515152</v>
      </c>
      <c r="S278" s="18">
        <v>24.233333333333334</v>
      </c>
      <c r="T278" s="18">
        <v>23.967741935483872</v>
      </c>
      <c r="U278" s="18">
        <v>23.516129032258064</v>
      </c>
      <c r="V278" s="29">
        <v>24.366666666666667</v>
      </c>
      <c r="W278" s="29">
        <v>24.29032258064516</v>
      </c>
      <c r="X278" s="29">
        <v>21.766666666666666</v>
      </c>
      <c r="Y278" s="29">
        <v>28.741935483870968</v>
      </c>
      <c r="Z278" s="29">
        <v>32.451612903225808</v>
      </c>
      <c r="AA278" s="29">
        <v>31.580645161290324</v>
      </c>
      <c r="AB278" s="29">
        <v>35.193548387096776</v>
      </c>
      <c r="AC278" s="29">
        <v>35.56666666666667</v>
      </c>
      <c r="AD278" s="29">
        <v>31.548387096774192</v>
      </c>
      <c r="AE278" s="29">
        <v>33.200000000000003</v>
      </c>
      <c r="AF278" s="29">
        <v>33.806451612903224</v>
      </c>
      <c r="AG278" s="27">
        <v>31.2</v>
      </c>
      <c r="AH278" s="9">
        <v>32</v>
      </c>
    </row>
    <row r="279" spans="2:40" x14ac:dyDescent="0.25">
      <c r="B279" s="10"/>
      <c r="Q279" s="13"/>
      <c r="R279" s="14"/>
      <c r="S279" s="14"/>
      <c r="T279" s="14"/>
      <c r="U279" s="14"/>
      <c r="V279" s="178"/>
      <c r="W279" s="178"/>
      <c r="X279" s="178"/>
      <c r="Y279" s="178"/>
      <c r="Z279" s="178"/>
      <c r="AA279" s="178"/>
      <c r="AB279" s="178"/>
    </row>
    <row r="280" spans="2:40" x14ac:dyDescent="0.25">
      <c r="B280" s="10" t="s">
        <v>91</v>
      </c>
      <c r="C280" s="9" t="s">
        <v>3</v>
      </c>
      <c r="D280" s="11" t="s">
        <v>4</v>
      </c>
      <c r="E280" s="12">
        <v>27.4</v>
      </c>
      <c r="F280" s="12">
        <v>27.4</v>
      </c>
      <c r="G280" s="12">
        <v>27.4</v>
      </c>
      <c r="H280" s="12">
        <v>27.4</v>
      </c>
      <c r="I280" s="12">
        <v>27.4</v>
      </c>
      <c r="J280" s="12">
        <v>27.4</v>
      </c>
      <c r="K280" s="12">
        <v>27.4</v>
      </c>
      <c r="L280" s="12">
        <v>27.4</v>
      </c>
      <c r="M280" s="12">
        <v>27.4</v>
      </c>
      <c r="N280" s="12">
        <v>27.4</v>
      </c>
      <c r="O280" s="12">
        <v>27.4</v>
      </c>
      <c r="P280" s="12">
        <v>27.4</v>
      </c>
      <c r="Q280" s="13">
        <v>26.5</v>
      </c>
      <c r="R280" s="13">
        <v>26.5</v>
      </c>
      <c r="S280" s="13">
        <v>26.5</v>
      </c>
      <c r="T280" s="13">
        <v>26.5</v>
      </c>
      <c r="U280" s="13">
        <v>26.5</v>
      </c>
      <c r="V280" s="185">
        <v>26.5</v>
      </c>
      <c r="W280" s="185">
        <v>26.5</v>
      </c>
      <c r="X280" s="185">
        <v>26.5</v>
      </c>
      <c r="Y280" s="185">
        <v>26.5</v>
      </c>
      <c r="Z280" s="185">
        <v>26.5</v>
      </c>
      <c r="AA280" s="185">
        <v>26.5</v>
      </c>
      <c r="AB280" s="185">
        <v>26.5</v>
      </c>
      <c r="AC280" s="27">
        <v>27.2</v>
      </c>
      <c r="AD280" s="27">
        <v>27.2</v>
      </c>
      <c r="AE280" s="27">
        <v>27.2</v>
      </c>
      <c r="AF280" s="27">
        <v>27.2</v>
      </c>
      <c r="AG280" s="27">
        <v>27.2</v>
      </c>
      <c r="AH280" s="9">
        <v>27.2</v>
      </c>
      <c r="AI280" s="9">
        <v>27.2</v>
      </c>
      <c r="AJ280" s="9">
        <v>27.2</v>
      </c>
      <c r="AK280" s="9">
        <v>27.2</v>
      </c>
      <c r="AL280" s="9">
        <v>27.2</v>
      </c>
      <c r="AM280" s="9">
        <v>27.2</v>
      </c>
      <c r="AN280" s="9">
        <v>27.2</v>
      </c>
    </row>
    <row r="281" spans="2:40" x14ac:dyDescent="0.25">
      <c r="B281" s="10"/>
      <c r="D281" s="11" t="s">
        <v>5</v>
      </c>
      <c r="E281" s="40">
        <v>26.651</v>
      </c>
      <c r="F281" s="40">
        <v>26.628709677419359</v>
      </c>
      <c r="G281" s="40">
        <v>26.760666666666669</v>
      </c>
      <c r="H281" s="40">
        <v>26.586774193548386</v>
      </c>
      <c r="I281" s="40">
        <v>26.768387096774198</v>
      </c>
      <c r="J281" s="40">
        <v>27.011333333333329</v>
      </c>
      <c r="K281" s="40">
        <v>25.662580645161285</v>
      </c>
      <c r="L281" s="40">
        <v>26.315999999999999</v>
      </c>
      <c r="M281" s="40">
        <v>26.07</v>
      </c>
      <c r="N281" s="40">
        <v>25.782903225806454</v>
      </c>
      <c r="O281" s="40">
        <v>26.001071428571429</v>
      </c>
      <c r="P281" s="40">
        <v>26.30516129032258</v>
      </c>
      <c r="Q281" s="13">
        <v>26.5</v>
      </c>
      <c r="R281" s="14">
        <v>26.5</v>
      </c>
      <c r="S281" s="14">
        <v>26.639999999999986</v>
      </c>
      <c r="T281" s="14">
        <v>26.761290322580642</v>
      </c>
      <c r="U281" s="14">
        <v>25.461290322580659</v>
      </c>
      <c r="V281" s="178">
        <v>25.366666666666656</v>
      </c>
      <c r="W281" s="178">
        <v>25.399999999999988</v>
      </c>
      <c r="X281" s="178">
        <v>25.286666666666651</v>
      </c>
      <c r="Y281" s="178">
        <v>25.29999999999999</v>
      </c>
      <c r="Z281" s="178">
        <v>25.348387096774196</v>
      </c>
      <c r="AA281" s="178">
        <v>25.879310344827598</v>
      </c>
      <c r="AB281" s="178">
        <v>26.961290322580659</v>
      </c>
      <c r="AC281" s="27">
        <v>26.75366666666666</v>
      </c>
      <c r="AD281" s="27">
        <v>26.579032258064519</v>
      </c>
      <c r="AE281" s="27">
        <v>26.603000000000002</v>
      </c>
      <c r="AF281" s="27">
        <v>26.39096774193548</v>
      </c>
      <c r="AG281" s="27">
        <v>26.97</v>
      </c>
      <c r="AH281" s="9">
        <v>27.34</v>
      </c>
    </row>
    <row r="282" spans="2:40" x14ac:dyDescent="0.25">
      <c r="B282" s="10"/>
      <c r="Q282" s="13"/>
      <c r="R282" s="14"/>
      <c r="S282" s="14"/>
      <c r="T282" s="14"/>
      <c r="U282" s="14"/>
      <c r="V282" s="178"/>
      <c r="W282" s="178"/>
      <c r="X282" s="178"/>
      <c r="Y282" s="178"/>
      <c r="Z282" s="178"/>
      <c r="AA282" s="178"/>
      <c r="AB282" s="178"/>
    </row>
    <row r="283" spans="2:40" x14ac:dyDescent="0.25">
      <c r="B283" s="10" t="s">
        <v>92</v>
      </c>
      <c r="C283" s="9" t="s">
        <v>65</v>
      </c>
      <c r="D283" s="11" t="s">
        <v>4</v>
      </c>
      <c r="Q283" s="28">
        <v>8</v>
      </c>
      <c r="R283" s="28">
        <v>8</v>
      </c>
      <c r="S283" s="28">
        <v>8</v>
      </c>
      <c r="T283" s="28">
        <v>8</v>
      </c>
      <c r="U283" s="28">
        <v>8</v>
      </c>
      <c r="V283" s="170">
        <v>8</v>
      </c>
      <c r="W283" s="170">
        <v>8</v>
      </c>
      <c r="X283" s="170">
        <v>8</v>
      </c>
      <c r="Y283" s="170">
        <v>8</v>
      </c>
      <c r="Z283" s="170">
        <v>8</v>
      </c>
      <c r="AA283" s="170">
        <v>8</v>
      </c>
      <c r="AB283" s="170">
        <v>8</v>
      </c>
      <c r="AC283" s="27">
        <v>7</v>
      </c>
      <c r="AD283" s="27">
        <v>7</v>
      </c>
      <c r="AE283" s="27">
        <v>7</v>
      </c>
      <c r="AF283" s="27">
        <v>7</v>
      </c>
      <c r="AG283" s="27">
        <v>7</v>
      </c>
      <c r="AH283" s="9">
        <v>7</v>
      </c>
      <c r="AI283" s="9">
        <v>7</v>
      </c>
      <c r="AJ283" s="9">
        <v>7</v>
      </c>
      <c r="AK283" s="9">
        <v>7</v>
      </c>
      <c r="AL283" s="9">
        <v>7</v>
      </c>
      <c r="AM283" s="9">
        <v>7</v>
      </c>
      <c r="AN283" s="9">
        <v>7</v>
      </c>
    </row>
    <row r="284" spans="2:40" x14ac:dyDescent="0.25">
      <c r="B284" s="10"/>
      <c r="D284" s="11" t="s">
        <v>5</v>
      </c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28">
        <v>4</v>
      </c>
      <c r="R284" s="18">
        <v>6</v>
      </c>
      <c r="S284" s="18">
        <v>4</v>
      </c>
      <c r="T284" s="18">
        <v>9</v>
      </c>
      <c r="U284" s="18">
        <v>6</v>
      </c>
      <c r="V284" s="29">
        <v>3</v>
      </c>
      <c r="W284" s="29">
        <v>6</v>
      </c>
      <c r="X284" s="29">
        <v>4</v>
      </c>
      <c r="Y284" s="29">
        <v>14</v>
      </c>
      <c r="Z284" s="29">
        <v>10</v>
      </c>
      <c r="AA284" s="29">
        <v>5</v>
      </c>
      <c r="AB284" s="29">
        <v>7</v>
      </c>
      <c r="AC284" s="27">
        <v>8</v>
      </c>
      <c r="AD284" s="27">
        <v>13</v>
      </c>
      <c r="AE284" s="27">
        <v>11</v>
      </c>
      <c r="AF284" s="27">
        <v>13</v>
      </c>
      <c r="AG284" s="27">
        <v>10</v>
      </c>
      <c r="AH284" s="9">
        <v>7</v>
      </c>
    </row>
    <row r="285" spans="2:40" x14ac:dyDescent="0.25">
      <c r="B285" s="10"/>
      <c r="Q285" s="13"/>
      <c r="R285" s="14"/>
      <c r="S285" s="14"/>
      <c r="T285" s="14"/>
      <c r="U285" s="14"/>
      <c r="V285" s="178"/>
      <c r="W285" s="178"/>
      <c r="X285" s="178"/>
      <c r="Y285" s="178"/>
      <c r="Z285" s="178"/>
      <c r="AA285" s="178"/>
      <c r="AB285" s="178"/>
    </row>
    <row r="286" spans="2:40" x14ac:dyDescent="0.25">
      <c r="B286" s="10" t="s">
        <v>93</v>
      </c>
      <c r="C286" s="9" t="s">
        <v>94</v>
      </c>
      <c r="D286" s="11" t="s">
        <v>4</v>
      </c>
      <c r="Q286" s="28">
        <v>4</v>
      </c>
      <c r="R286" s="28">
        <v>4</v>
      </c>
      <c r="S286" s="28">
        <v>4</v>
      </c>
      <c r="T286" s="28">
        <v>4</v>
      </c>
      <c r="U286" s="28">
        <v>4</v>
      </c>
      <c r="V286" s="170">
        <v>4</v>
      </c>
      <c r="W286" s="170">
        <v>4</v>
      </c>
      <c r="X286" s="170">
        <v>4</v>
      </c>
      <c r="Y286" s="170">
        <v>4</v>
      </c>
      <c r="Z286" s="170">
        <v>4</v>
      </c>
      <c r="AA286" s="170">
        <v>4</v>
      </c>
      <c r="AB286" s="170">
        <v>4</v>
      </c>
      <c r="AC286" s="170">
        <v>4</v>
      </c>
      <c r="AD286" s="170">
        <v>4</v>
      </c>
      <c r="AE286" s="170">
        <v>4</v>
      </c>
      <c r="AF286" s="170">
        <v>4</v>
      </c>
      <c r="AG286" s="170">
        <v>4</v>
      </c>
      <c r="AH286" s="28">
        <v>4</v>
      </c>
      <c r="AI286" s="28">
        <v>4</v>
      </c>
      <c r="AJ286" s="28">
        <v>4</v>
      </c>
      <c r="AK286" s="28">
        <v>4</v>
      </c>
      <c r="AL286" s="28">
        <v>4</v>
      </c>
      <c r="AM286" s="28">
        <v>4</v>
      </c>
      <c r="AN286" s="28">
        <v>4</v>
      </c>
    </row>
    <row r="287" spans="2:40" x14ac:dyDescent="0.25">
      <c r="B287" s="10"/>
      <c r="D287" s="11" t="s">
        <v>5</v>
      </c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3">
        <v>3.667127496159754</v>
      </c>
      <c r="R287" s="14">
        <v>4.6827215424545807</v>
      </c>
      <c r="S287" s="14">
        <v>1.7201583362873683</v>
      </c>
      <c r="T287" s="14">
        <v>1.6233014297530421</v>
      </c>
      <c r="U287" s="14">
        <v>1.5803733900508092</v>
      </c>
      <c r="V287" s="178">
        <v>1.5715231005553585</v>
      </c>
      <c r="W287" s="178">
        <v>1.5491905943518844</v>
      </c>
      <c r="X287" s="178">
        <v>1.3903816613494031</v>
      </c>
      <c r="Y287" s="178">
        <v>1.1264681555004137</v>
      </c>
      <c r="Z287" s="178">
        <v>0.86906534325889162</v>
      </c>
      <c r="AA287" s="178">
        <v>0.77584780810587273</v>
      </c>
      <c r="AB287" s="178">
        <v>0.70777502067824649</v>
      </c>
      <c r="AC287" s="27">
        <v>1</v>
      </c>
      <c r="AE287" s="27">
        <v>0.23</v>
      </c>
      <c r="AF287" s="27">
        <v>0.23</v>
      </c>
      <c r="AG287" s="27">
        <v>0.77</v>
      </c>
    </row>
    <row r="288" spans="2:40" x14ac:dyDescent="0.25">
      <c r="B288" s="10"/>
      <c r="Q288" s="13"/>
      <c r="R288" s="14"/>
      <c r="S288" s="14"/>
      <c r="T288" s="14"/>
      <c r="U288" s="14"/>
      <c r="V288" s="178"/>
      <c r="W288" s="178"/>
      <c r="X288" s="178"/>
      <c r="Y288" s="178"/>
      <c r="Z288" s="178"/>
      <c r="AA288" s="178"/>
      <c r="AB288" s="178"/>
    </row>
    <row r="289" spans="2:40" ht="31.5" x14ac:dyDescent="0.25">
      <c r="B289" s="10" t="s">
        <v>95</v>
      </c>
      <c r="C289" s="9" t="s">
        <v>3</v>
      </c>
      <c r="D289" s="11" t="s">
        <v>4</v>
      </c>
      <c r="E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13">
        <v>4</v>
      </c>
      <c r="R289" s="13">
        <v>4</v>
      </c>
      <c r="S289" s="13">
        <v>4</v>
      </c>
      <c r="T289" s="13">
        <v>4</v>
      </c>
      <c r="U289" s="13">
        <v>4</v>
      </c>
      <c r="V289" s="185">
        <v>4</v>
      </c>
      <c r="W289" s="185">
        <v>4</v>
      </c>
      <c r="X289" s="185">
        <v>4</v>
      </c>
      <c r="Y289" s="185">
        <v>4</v>
      </c>
      <c r="Z289" s="185">
        <v>4</v>
      </c>
      <c r="AA289" s="185">
        <v>4</v>
      </c>
      <c r="AB289" s="185">
        <v>4</v>
      </c>
      <c r="AC289" s="178">
        <v>3</v>
      </c>
      <c r="AD289" s="178">
        <v>3</v>
      </c>
      <c r="AE289" s="178">
        <v>3</v>
      </c>
      <c r="AF289" s="178">
        <v>3</v>
      </c>
      <c r="AG289" s="178">
        <v>3</v>
      </c>
      <c r="AH289" s="14">
        <v>3</v>
      </c>
      <c r="AI289" s="14">
        <v>3</v>
      </c>
      <c r="AJ289" s="14">
        <v>3</v>
      </c>
      <c r="AK289" s="14">
        <v>3</v>
      </c>
      <c r="AL289" s="14">
        <v>3</v>
      </c>
      <c r="AM289" s="14">
        <v>3</v>
      </c>
      <c r="AN289" s="14">
        <v>3</v>
      </c>
    </row>
    <row r="290" spans="2:40" x14ac:dyDescent="0.25">
      <c r="B290" s="10"/>
      <c r="D290" s="11" t="s">
        <v>5</v>
      </c>
      <c r="Q290" s="13">
        <v>1.9</v>
      </c>
      <c r="R290" s="14">
        <v>2.5</v>
      </c>
      <c r="S290" s="14">
        <v>1.8</v>
      </c>
      <c r="T290" s="14">
        <v>3.9</v>
      </c>
      <c r="U290" s="14">
        <v>2.9</v>
      </c>
      <c r="V290" s="178">
        <v>1.7</v>
      </c>
      <c r="W290" s="178">
        <v>2.8</v>
      </c>
      <c r="X290" s="178">
        <v>2.2000000000000002</v>
      </c>
      <c r="Y290" s="178">
        <v>7</v>
      </c>
      <c r="Z290" s="178">
        <v>5.3</v>
      </c>
      <c r="AA290" s="178">
        <v>2.5</v>
      </c>
      <c r="AB290" s="178">
        <v>3.2</v>
      </c>
    </row>
    <row r="291" spans="2:40" x14ac:dyDescent="0.25">
      <c r="B291" s="10"/>
      <c r="Q291" s="13"/>
      <c r="R291" s="14"/>
      <c r="S291" s="14"/>
      <c r="T291" s="14"/>
      <c r="U291" s="14"/>
      <c r="V291" s="178"/>
      <c r="W291" s="178"/>
      <c r="X291" s="178"/>
      <c r="Y291" s="178"/>
      <c r="Z291" s="178"/>
      <c r="AA291" s="178"/>
      <c r="AB291" s="178"/>
    </row>
    <row r="292" spans="2:40" x14ac:dyDescent="0.25">
      <c r="B292" s="10" t="s">
        <v>96</v>
      </c>
      <c r="C292" s="9" t="s">
        <v>65</v>
      </c>
      <c r="D292" s="11" t="s">
        <v>4</v>
      </c>
      <c r="E292" s="19">
        <v>219.78700000000001</v>
      </c>
      <c r="F292" s="19">
        <v>219.53064516129035</v>
      </c>
      <c r="G292" s="19">
        <v>219.2345</v>
      </c>
      <c r="H292" s="19">
        <v>219.77370967741936</v>
      </c>
      <c r="I292" s="19">
        <v>132.79966589861749</v>
      </c>
      <c r="J292" s="19">
        <v>219.59950000000001</v>
      </c>
      <c r="K292" s="19">
        <v>214.26032258064512</v>
      </c>
      <c r="L292" s="19">
        <v>217.16533333333331</v>
      </c>
      <c r="M292" s="19">
        <v>216.89999999999998</v>
      </c>
      <c r="N292" s="19">
        <v>213.79</v>
      </c>
      <c r="O292" s="19">
        <v>215.69678571428577</v>
      </c>
      <c r="P292" s="19">
        <v>219.44709677419357</v>
      </c>
      <c r="Q292" s="28">
        <v>218</v>
      </c>
      <c r="R292" s="28">
        <v>218</v>
      </c>
      <c r="S292" s="28">
        <v>218</v>
      </c>
      <c r="T292" s="28">
        <v>218</v>
      </c>
      <c r="U292" s="28">
        <v>218</v>
      </c>
      <c r="V292" s="170">
        <v>218</v>
      </c>
      <c r="W292" s="170">
        <v>218</v>
      </c>
      <c r="X292" s="170">
        <v>218</v>
      </c>
      <c r="Y292" s="170">
        <v>218</v>
      </c>
      <c r="Z292" s="170">
        <v>218</v>
      </c>
      <c r="AA292" s="170">
        <v>218</v>
      </c>
      <c r="AB292" s="170">
        <v>218</v>
      </c>
      <c r="AC292" s="29">
        <v>220.56533333333317</v>
      </c>
      <c r="AD292" s="27">
        <v>218</v>
      </c>
      <c r="AE292" s="29">
        <v>136.57399999999993</v>
      </c>
      <c r="AF292" s="29">
        <v>220.59483870967725</v>
      </c>
      <c r="AG292" s="29">
        <v>220.59483870967725</v>
      </c>
      <c r="AH292" s="18">
        <v>221</v>
      </c>
      <c r="AI292" s="18">
        <v>220.59483870967725</v>
      </c>
      <c r="AJ292" s="18">
        <v>220.56533333333317</v>
      </c>
      <c r="AK292" s="18">
        <v>182.21677419354833</v>
      </c>
      <c r="AL292" s="18">
        <v>139.31290322580637</v>
      </c>
      <c r="AM292" s="18">
        <v>220.49999999999986</v>
      </c>
      <c r="AN292" s="18">
        <v>220.59483870967725</v>
      </c>
    </row>
    <row r="293" spans="2:40" x14ac:dyDescent="0.25">
      <c r="B293" s="10"/>
      <c r="D293" s="11" t="s">
        <v>5</v>
      </c>
      <c r="E293" s="19">
        <v>219.73333333333332</v>
      </c>
      <c r="F293" s="19">
        <v>220.45161290322579</v>
      </c>
      <c r="G293" s="19">
        <v>222.36666666666667</v>
      </c>
      <c r="H293" s="19">
        <v>221.58064516129033</v>
      </c>
      <c r="I293" s="19">
        <v>221.12903225806451</v>
      </c>
      <c r="J293" s="19">
        <v>220.76666666666668</v>
      </c>
      <c r="K293" s="19">
        <v>221.48387096774192</v>
      </c>
      <c r="L293" s="19">
        <v>136.03333333333333</v>
      </c>
      <c r="M293" s="19">
        <v>210.25806451612902</v>
      </c>
      <c r="N293" s="19">
        <v>221.48387096774192</v>
      </c>
      <c r="O293" s="19">
        <v>220.57142857142858</v>
      </c>
      <c r="P293" s="19">
        <v>222.83870967741936</v>
      </c>
      <c r="Q293" s="28">
        <v>219.96666666666667</v>
      </c>
      <c r="R293" s="18">
        <v>220.7741935483871</v>
      </c>
      <c r="S293" s="18">
        <v>220.8</v>
      </c>
      <c r="T293" s="18">
        <v>221.87096774193549</v>
      </c>
      <c r="U293" s="18">
        <v>222.61290322580646</v>
      </c>
      <c r="V293" s="29">
        <v>222.86666666666667</v>
      </c>
      <c r="W293" s="29">
        <v>224.03225806451613</v>
      </c>
      <c r="X293" s="29">
        <v>213.9</v>
      </c>
      <c r="Y293" s="29">
        <v>211.09677419354838</v>
      </c>
      <c r="Z293" s="29">
        <v>206.80645161290323</v>
      </c>
      <c r="AA293" s="29">
        <v>210.44827586206895</v>
      </c>
      <c r="AB293" s="29">
        <v>211.03225806451613</v>
      </c>
      <c r="AC293" s="29">
        <v>222.8</v>
      </c>
      <c r="AD293" s="27">
        <v>224</v>
      </c>
      <c r="AE293" s="27">
        <v>145.37</v>
      </c>
      <c r="AF293" s="27">
        <v>220.81</v>
      </c>
      <c r="AG293" s="27">
        <v>220</v>
      </c>
      <c r="AH293" s="9">
        <v>221.9</v>
      </c>
    </row>
    <row r="294" spans="2:40" x14ac:dyDescent="0.25">
      <c r="B294" s="10"/>
      <c r="Q294" s="13"/>
      <c r="R294" s="14"/>
      <c r="S294" s="14"/>
      <c r="T294" s="14"/>
      <c r="U294" s="14"/>
      <c r="V294" s="178"/>
      <c r="W294" s="178"/>
      <c r="X294" s="178"/>
      <c r="Y294" s="178"/>
      <c r="Z294" s="178"/>
      <c r="AA294" s="178"/>
      <c r="AB294" s="178"/>
    </row>
    <row r="295" spans="2:40" x14ac:dyDescent="0.25">
      <c r="B295" s="10" t="s">
        <v>97</v>
      </c>
      <c r="C295" s="9" t="s">
        <v>3</v>
      </c>
      <c r="D295" s="11" t="s">
        <v>4</v>
      </c>
      <c r="E295" s="12">
        <v>9.5</v>
      </c>
      <c r="F295" s="12">
        <v>9.5</v>
      </c>
      <c r="G295" s="12">
        <v>9.5</v>
      </c>
      <c r="H295" s="12">
        <v>9.5</v>
      </c>
      <c r="I295" s="12">
        <v>9.5</v>
      </c>
      <c r="J295" s="12">
        <v>9.5</v>
      </c>
      <c r="K295" s="12">
        <v>9.5</v>
      </c>
      <c r="L295" s="12">
        <v>9.5</v>
      </c>
      <c r="M295" s="12">
        <v>9.5</v>
      </c>
      <c r="N295" s="12">
        <v>9.5</v>
      </c>
      <c r="O295" s="12">
        <v>9.5</v>
      </c>
      <c r="P295" s="12">
        <v>9.5</v>
      </c>
      <c r="Q295" s="13">
        <v>9.5</v>
      </c>
      <c r="R295" s="13">
        <v>9.5</v>
      </c>
      <c r="S295" s="13">
        <v>9.5</v>
      </c>
      <c r="T295" s="13">
        <v>9.5</v>
      </c>
      <c r="U295" s="13">
        <v>9.5</v>
      </c>
      <c r="V295" s="185">
        <v>9.5</v>
      </c>
      <c r="W295" s="185">
        <v>9.5</v>
      </c>
      <c r="X295" s="185">
        <v>9.5</v>
      </c>
      <c r="Y295" s="185">
        <v>9.5</v>
      </c>
      <c r="Z295" s="185">
        <v>9.5</v>
      </c>
      <c r="AA295" s="185">
        <v>9.5</v>
      </c>
      <c r="AB295" s="185">
        <v>9.5</v>
      </c>
      <c r="AC295" s="27">
        <v>9.6999999999999993</v>
      </c>
      <c r="AD295" s="27">
        <v>9.6999999999999993</v>
      </c>
      <c r="AE295" s="27">
        <v>9.6999999999999993</v>
      </c>
      <c r="AF295" s="27">
        <v>9.6999999999999993</v>
      </c>
      <c r="AG295" s="27">
        <v>9.6999999999999993</v>
      </c>
      <c r="AH295" s="9">
        <v>9.6999999999999993</v>
      </c>
      <c r="AI295" s="9">
        <v>9.6999999999999993</v>
      </c>
      <c r="AJ295" s="9">
        <v>9.6999999999999993</v>
      </c>
      <c r="AK295" s="9">
        <v>9.6999999999999993</v>
      </c>
      <c r="AL295" s="9">
        <v>9.6999999999999993</v>
      </c>
      <c r="AM295" s="9">
        <v>9.6999999999999993</v>
      </c>
      <c r="AN295" s="9">
        <v>9.6999999999999993</v>
      </c>
    </row>
    <row r="296" spans="2:40" x14ac:dyDescent="0.25">
      <c r="B296" s="10"/>
      <c r="D296" s="11" t="s">
        <v>5</v>
      </c>
      <c r="E296" s="15">
        <v>9.145999999999999</v>
      </c>
      <c r="F296" s="15">
        <v>8.9074193548387122</v>
      </c>
      <c r="G296" s="15">
        <v>9.0833333333333357</v>
      </c>
      <c r="H296" s="15">
        <v>9.0561290322580632</v>
      </c>
      <c r="I296" s="15">
        <v>9.2690322580645148</v>
      </c>
      <c r="J296" s="15">
        <v>9.2379999999999995</v>
      </c>
      <c r="K296" s="15">
        <v>9.4441935483870978</v>
      </c>
      <c r="L296" s="15">
        <v>9.3816666666666659</v>
      </c>
      <c r="M296" s="15">
        <v>9.2899999999999991</v>
      </c>
      <c r="N296" s="15">
        <v>9.3535483870967759</v>
      </c>
      <c r="O296" s="15">
        <v>9.2375000000000007</v>
      </c>
      <c r="P296" s="15">
        <v>9.1577419354838732</v>
      </c>
      <c r="Q296" s="13">
        <v>9.0233521276595745</v>
      </c>
      <c r="R296" s="14">
        <v>9.6200600205902482</v>
      </c>
      <c r="S296" s="14">
        <v>9.1678916666666606</v>
      </c>
      <c r="T296" s="14">
        <v>9.1420145161290343</v>
      </c>
      <c r="U296" s="14">
        <v>9.1240677419354856</v>
      </c>
      <c r="V296" s="178">
        <v>9.0224966666666599</v>
      </c>
      <c r="W296" s="178">
        <v>9.4294999999999991</v>
      </c>
      <c r="X296" s="178">
        <v>8.930139999999998</v>
      </c>
      <c r="Y296" s="178">
        <v>8.539480645161289</v>
      </c>
      <c r="Z296" s="178">
        <v>8.7004806451612922</v>
      </c>
      <c r="AA296" s="178">
        <v>9.089979310344825</v>
      </c>
      <c r="AB296" s="178">
        <v>9.2330258064516197</v>
      </c>
      <c r="AC296" s="178">
        <v>9.3673333333333346</v>
      </c>
      <c r="AD296" s="27">
        <v>8.8090322580645157</v>
      </c>
      <c r="AE296" s="27">
        <v>8.929666666666666</v>
      </c>
      <c r="AF296" s="27">
        <v>9.3316129032258068</v>
      </c>
      <c r="AG296" s="27">
        <v>9.51</v>
      </c>
      <c r="AH296" s="9">
        <v>9.35</v>
      </c>
    </row>
    <row r="298" spans="2:40" x14ac:dyDescent="0.25">
      <c r="B298" s="10" t="s">
        <v>98</v>
      </c>
      <c r="C298" s="9" t="s">
        <v>3</v>
      </c>
      <c r="D298" s="11" t="s">
        <v>4</v>
      </c>
      <c r="E298" s="12">
        <v>0.65</v>
      </c>
      <c r="F298" s="12">
        <v>0.65</v>
      </c>
      <c r="G298" s="12">
        <v>0.65</v>
      </c>
      <c r="H298" s="12">
        <v>0.65</v>
      </c>
      <c r="I298" s="12">
        <v>0.65</v>
      </c>
      <c r="J298" s="12">
        <v>0.65</v>
      </c>
      <c r="K298" s="12">
        <v>0.65</v>
      </c>
      <c r="L298" s="12">
        <v>0.65</v>
      </c>
      <c r="M298" s="12">
        <v>0.65</v>
      </c>
      <c r="N298" s="12">
        <v>0.65</v>
      </c>
      <c r="O298" s="12">
        <v>0.65</v>
      </c>
      <c r="P298" s="12">
        <v>0.65</v>
      </c>
      <c r="Q298" s="13">
        <v>0.65</v>
      </c>
      <c r="R298" s="13">
        <v>0.65</v>
      </c>
      <c r="S298" s="13">
        <v>0.65</v>
      </c>
      <c r="T298" s="13">
        <v>0.65</v>
      </c>
      <c r="U298" s="13">
        <v>0.65</v>
      </c>
      <c r="V298" s="185">
        <v>0.65</v>
      </c>
      <c r="W298" s="185">
        <v>0.65</v>
      </c>
      <c r="X298" s="185">
        <v>0.65</v>
      </c>
      <c r="Y298" s="185">
        <v>0.65</v>
      </c>
      <c r="Z298" s="185">
        <v>0.65</v>
      </c>
      <c r="AA298" s="185">
        <v>0.65</v>
      </c>
      <c r="AB298" s="185">
        <v>0.65</v>
      </c>
      <c r="AC298" s="27">
        <v>0.7</v>
      </c>
      <c r="AD298" s="27">
        <v>0.7</v>
      </c>
      <c r="AE298" s="27">
        <v>0.7</v>
      </c>
      <c r="AF298" s="27">
        <v>0.7</v>
      </c>
      <c r="AG298" s="27">
        <v>0.7</v>
      </c>
      <c r="AH298" s="9">
        <v>0.7</v>
      </c>
      <c r="AI298" s="9">
        <v>0.7</v>
      </c>
      <c r="AJ298" s="9">
        <v>0.7</v>
      </c>
      <c r="AK298" s="9">
        <v>0.7</v>
      </c>
      <c r="AL298" s="9">
        <v>0.7</v>
      </c>
      <c r="AM298" s="9">
        <v>0.7</v>
      </c>
      <c r="AN298" s="9">
        <v>0.7</v>
      </c>
    </row>
    <row r="299" spans="2:40" x14ac:dyDescent="0.25">
      <c r="B299" s="10"/>
      <c r="D299" s="11" t="s">
        <v>5</v>
      </c>
      <c r="E299" s="15">
        <v>0.59366666666666668</v>
      </c>
      <c r="F299" s="15">
        <v>0.60322580645161283</v>
      </c>
      <c r="G299" s="15">
        <v>0.60166666666666657</v>
      </c>
      <c r="H299" s="15">
        <v>0.60516129032258048</v>
      </c>
      <c r="I299" s="15">
        <v>0.58903225806451598</v>
      </c>
      <c r="J299" s="15">
        <v>0.58733333333333337</v>
      </c>
      <c r="K299" s="15">
        <v>0.609032258064516</v>
      </c>
      <c r="L299" s="15">
        <v>0.59966666666666657</v>
      </c>
      <c r="M299" s="15">
        <v>0.66</v>
      </c>
      <c r="N299" s="15">
        <v>0.61161290322580653</v>
      </c>
      <c r="O299" s="15">
        <v>0.63607142857142862</v>
      </c>
      <c r="P299" s="15">
        <v>0.65967741935483859</v>
      </c>
      <c r="Q299" s="13">
        <v>0.65639333333333327</v>
      </c>
      <c r="R299" s="14">
        <v>0.52483387096774226</v>
      </c>
      <c r="S299" s="14">
        <v>0.6386833333333336</v>
      </c>
      <c r="T299" s="14">
        <v>0.59757903225806475</v>
      </c>
      <c r="U299" s="14">
        <v>0.58892580645161285</v>
      </c>
      <c r="V299" s="178">
        <v>0.64276666666666671</v>
      </c>
      <c r="W299" s="178">
        <v>0.53439999999999999</v>
      </c>
      <c r="X299" s="178">
        <v>0.65202333333333307</v>
      </c>
      <c r="Y299" s="178">
        <v>0.707261290322581</v>
      </c>
      <c r="Z299" s="178">
        <v>0.64856451612903221</v>
      </c>
      <c r="AA299" s="178">
        <v>0.64522068965517243</v>
      </c>
      <c r="AB299" s="178">
        <v>0.5477161290322583</v>
      </c>
      <c r="AC299" s="178">
        <v>0.62100000000000011</v>
      </c>
      <c r="AD299" s="27">
        <v>0.69064516129032272</v>
      </c>
      <c r="AE299" s="27">
        <v>0.71433333333333349</v>
      </c>
      <c r="AF299" s="27">
        <v>0.65193548387096778</v>
      </c>
      <c r="AG299" s="27">
        <v>0.61</v>
      </c>
      <c r="AH299" s="9">
        <v>0.61</v>
      </c>
    </row>
    <row r="300" spans="2:40" x14ac:dyDescent="0.25">
      <c r="B300" s="10"/>
      <c r="Q300" s="13"/>
      <c r="R300" s="14"/>
      <c r="S300" s="14"/>
      <c r="T300" s="14"/>
      <c r="U300" s="14"/>
      <c r="V300" s="178"/>
      <c r="W300" s="178"/>
      <c r="X300" s="178"/>
      <c r="Y300" s="178"/>
      <c r="Z300" s="178"/>
      <c r="AA300" s="178"/>
      <c r="AB300" s="178"/>
    </row>
    <row r="301" spans="2:40" x14ac:dyDescent="0.25">
      <c r="B301" s="10" t="s">
        <v>99</v>
      </c>
      <c r="C301" s="9" t="s">
        <v>65</v>
      </c>
      <c r="D301" s="11" t="s">
        <v>4</v>
      </c>
      <c r="E301" s="19">
        <v>284.46666666666664</v>
      </c>
      <c r="F301" s="19">
        <v>284.51612903225805</v>
      </c>
      <c r="G301" s="19">
        <v>284.46666666666664</v>
      </c>
      <c r="H301" s="19">
        <v>284.51612903225805</v>
      </c>
      <c r="I301" s="19">
        <v>284.51612903225805</v>
      </c>
      <c r="J301" s="19">
        <v>284.46666666666664</v>
      </c>
      <c r="K301" s="19">
        <v>280.74193548387098</v>
      </c>
      <c r="L301" s="19">
        <v>280.5</v>
      </c>
      <c r="M301" s="19">
        <v>280.45161290322579</v>
      </c>
      <c r="N301" s="19">
        <v>280.80645161290323</v>
      </c>
      <c r="O301" s="19">
        <v>279.46428571428572</v>
      </c>
      <c r="P301" s="19">
        <v>279.48387096774195</v>
      </c>
      <c r="Q301" s="28">
        <v>285</v>
      </c>
      <c r="R301" s="18">
        <v>285</v>
      </c>
      <c r="S301" s="18">
        <v>285</v>
      </c>
      <c r="T301" s="18">
        <v>285</v>
      </c>
      <c r="U301" s="18">
        <v>285</v>
      </c>
      <c r="V301" s="29">
        <v>285</v>
      </c>
      <c r="W301" s="29">
        <v>235</v>
      </c>
      <c r="X301" s="29">
        <v>273</v>
      </c>
      <c r="Y301" s="29">
        <v>273</v>
      </c>
      <c r="Z301" s="29">
        <v>273</v>
      </c>
      <c r="AA301" s="29">
        <v>273</v>
      </c>
      <c r="AB301" s="29">
        <v>273</v>
      </c>
      <c r="AC301" s="27">
        <v>284</v>
      </c>
      <c r="AD301" s="27">
        <v>284</v>
      </c>
      <c r="AE301" s="27">
        <v>284</v>
      </c>
      <c r="AF301" s="27">
        <v>284</v>
      </c>
      <c r="AG301" s="27">
        <v>284</v>
      </c>
      <c r="AH301" s="9">
        <v>284</v>
      </c>
      <c r="AI301" s="9">
        <v>284</v>
      </c>
      <c r="AJ301" s="9">
        <v>284</v>
      </c>
      <c r="AK301" s="9">
        <v>284</v>
      </c>
      <c r="AL301" s="9">
        <v>284</v>
      </c>
      <c r="AM301" s="9">
        <v>284</v>
      </c>
      <c r="AN301" s="9">
        <v>284</v>
      </c>
    </row>
    <row r="302" spans="2:40" x14ac:dyDescent="0.25">
      <c r="B302" s="10"/>
      <c r="D302" s="11" t="s">
        <v>5</v>
      </c>
      <c r="E302" s="19">
        <v>284.60000000000002</v>
      </c>
      <c r="F302" s="19">
        <v>285.48387096774195</v>
      </c>
      <c r="G302" s="19">
        <v>284.86666666666667</v>
      </c>
      <c r="H302" s="19">
        <v>284.83870967741933</v>
      </c>
      <c r="I302" s="19">
        <v>285.29032258064518</v>
      </c>
      <c r="J302" s="19">
        <v>284.76666666666665</v>
      </c>
      <c r="K302" s="19">
        <v>285.12903225806451</v>
      </c>
      <c r="L302" s="19">
        <v>271.7</v>
      </c>
      <c r="M302" s="19">
        <v>276.64516129032256</v>
      </c>
      <c r="N302" s="19">
        <v>285.29032258064518</v>
      </c>
      <c r="O302" s="19">
        <v>285.10714285714283</v>
      </c>
      <c r="P302" s="19">
        <v>285.54838709677421</v>
      </c>
      <c r="Q302" s="28">
        <v>284.36666666666667</v>
      </c>
      <c r="R302" s="18">
        <v>283.06451612903226</v>
      </c>
      <c r="S302" s="18">
        <v>284.7</v>
      </c>
      <c r="T302" s="18">
        <v>284.77419354838707</v>
      </c>
      <c r="U302" s="18">
        <v>285.87096774193549</v>
      </c>
      <c r="V302" s="29">
        <v>275.56666666666666</v>
      </c>
      <c r="W302" s="29">
        <v>241.19354838709677</v>
      </c>
      <c r="X302" s="29">
        <v>275.83333333333331</v>
      </c>
      <c r="Y302" s="29">
        <v>272.38709677419354</v>
      </c>
      <c r="Z302" s="29">
        <v>272.22580645161293</v>
      </c>
      <c r="AA302" s="29">
        <v>273.58620689655174</v>
      </c>
      <c r="AB302" s="29">
        <v>278.19354838709677</v>
      </c>
      <c r="AC302" s="27">
        <v>283.60000000000002</v>
      </c>
      <c r="AD302" s="27">
        <v>279.87096774193549</v>
      </c>
      <c r="AE302" s="27">
        <v>280.73333333333335</v>
      </c>
      <c r="AF302" s="27">
        <v>280.48387096774195</v>
      </c>
      <c r="AG302" s="27">
        <v>276.77</v>
      </c>
      <c r="AH302" s="9">
        <v>283.07</v>
      </c>
    </row>
    <row r="303" spans="2:40" x14ac:dyDescent="0.25">
      <c r="B303" s="10"/>
      <c r="Q303" s="13"/>
      <c r="R303" s="14"/>
      <c r="S303" s="14"/>
      <c r="T303" s="14"/>
      <c r="U303" s="14"/>
      <c r="V303" s="178"/>
      <c r="W303" s="178"/>
      <c r="X303" s="178"/>
      <c r="Y303" s="178"/>
      <c r="Z303" s="178"/>
      <c r="AA303" s="178"/>
      <c r="AB303" s="178"/>
    </row>
    <row r="304" spans="2:40" x14ac:dyDescent="0.25">
      <c r="B304" s="10" t="s">
        <v>100</v>
      </c>
      <c r="C304" s="9" t="s">
        <v>89</v>
      </c>
      <c r="D304" s="11" t="s">
        <v>4</v>
      </c>
      <c r="Q304" s="28">
        <v>1300</v>
      </c>
      <c r="R304" s="18">
        <v>1300</v>
      </c>
      <c r="S304" s="18">
        <v>1300</v>
      </c>
      <c r="T304" s="18">
        <v>1300</v>
      </c>
      <c r="U304" s="18">
        <v>1300</v>
      </c>
      <c r="V304" s="29">
        <v>1290</v>
      </c>
      <c r="W304" s="29">
        <v>1260</v>
      </c>
      <c r="X304" s="29">
        <v>1290</v>
      </c>
      <c r="Y304" s="29">
        <v>1290</v>
      </c>
      <c r="Z304" s="29">
        <v>1300</v>
      </c>
      <c r="AA304" s="29">
        <v>1300</v>
      </c>
      <c r="AB304" s="29">
        <v>1300</v>
      </c>
      <c r="AC304" s="29">
        <v>1300</v>
      </c>
      <c r="AD304" s="29">
        <v>1300</v>
      </c>
      <c r="AE304" s="29">
        <v>1300</v>
      </c>
      <c r="AF304" s="29">
        <v>1300</v>
      </c>
      <c r="AG304" s="29">
        <v>1300</v>
      </c>
      <c r="AH304" s="18">
        <v>1300</v>
      </c>
      <c r="AI304" s="18">
        <v>1300</v>
      </c>
      <c r="AJ304" s="18">
        <v>1300</v>
      </c>
      <c r="AK304" s="18">
        <v>1300</v>
      </c>
      <c r="AL304" s="18">
        <v>1300</v>
      </c>
      <c r="AM304" s="18">
        <v>1300</v>
      </c>
      <c r="AN304" s="18">
        <v>1300</v>
      </c>
    </row>
    <row r="305" spans="2:46" x14ac:dyDescent="0.25">
      <c r="B305" s="10"/>
      <c r="D305" s="11" t="s">
        <v>5</v>
      </c>
      <c r="Q305" s="28">
        <v>1300.2125000000001</v>
      </c>
      <c r="R305" s="18">
        <v>1299.2016129032259</v>
      </c>
      <c r="S305" s="18">
        <v>1300.7041666666667</v>
      </c>
      <c r="T305" s="18">
        <v>1297.9758064516129</v>
      </c>
      <c r="U305" s="18">
        <v>1297.1774193548388</v>
      </c>
      <c r="V305" s="29">
        <v>1291.4625000000001</v>
      </c>
      <c r="W305" s="29">
        <v>1258.5604838709678</v>
      </c>
      <c r="X305" s="29">
        <v>1292.7541666666666</v>
      </c>
      <c r="Y305" s="29">
        <v>1296.5483870967741</v>
      </c>
      <c r="Z305" s="29">
        <v>1303.0967741935483</v>
      </c>
      <c r="AA305" s="29">
        <v>1305</v>
      </c>
      <c r="AB305" s="29">
        <v>1302.241935483871</v>
      </c>
      <c r="AC305" s="29">
        <v>1306.8499999999999</v>
      </c>
    </row>
    <row r="306" spans="2:46" x14ac:dyDescent="0.25">
      <c r="B306" s="10"/>
      <c r="Q306" s="13"/>
      <c r="R306" s="14"/>
      <c r="S306" s="14"/>
      <c r="T306" s="14"/>
      <c r="U306" s="14"/>
      <c r="V306" s="178"/>
      <c r="W306" s="178"/>
      <c r="X306" s="178"/>
      <c r="Y306" s="178"/>
      <c r="Z306" s="178"/>
      <c r="AA306" s="178"/>
      <c r="AB306" s="178"/>
    </row>
    <row r="307" spans="2:46" ht="31.5" x14ac:dyDescent="0.25">
      <c r="B307" s="10" t="s">
        <v>308</v>
      </c>
      <c r="C307" s="9" t="s">
        <v>3</v>
      </c>
      <c r="D307" s="11" t="s">
        <v>4</v>
      </c>
      <c r="Q307" s="13"/>
      <c r="R307" s="13"/>
      <c r="S307" s="13"/>
      <c r="T307" s="13"/>
      <c r="U307" s="185">
        <v>0.83</v>
      </c>
      <c r="V307" s="185">
        <v>0.83</v>
      </c>
      <c r="W307" s="185">
        <v>0.83</v>
      </c>
      <c r="X307" s="185">
        <v>0.83</v>
      </c>
      <c r="Y307" s="185">
        <v>0.83</v>
      </c>
      <c r="Z307" s="185">
        <v>0.83</v>
      </c>
      <c r="AA307" s="185">
        <v>0.83</v>
      </c>
      <c r="AB307" s="185">
        <v>0.83</v>
      </c>
      <c r="AC307" s="185">
        <v>0.83</v>
      </c>
      <c r="AD307" s="185">
        <v>0.83</v>
      </c>
      <c r="AE307" s="185">
        <v>0.83</v>
      </c>
      <c r="AF307" s="185">
        <v>0.83</v>
      </c>
      <c r="AG307" s="185">
        <v>0.83</v>
      </c>
      <c r="AH307" s="28"/>
      <c r="AI307" s="28"/>
      <c r="AJ307" s="28"/>
      <c r="AK307" s="28"/>
      <c r="AL307" s="28"/>
      <c r="AM307" s="28"/>
      <c r="AN307" s="28"/>
      <c r="AQ307" s="9">
        <v>0.75833333300000005</v>
      </c>
      <c r="AR307" s="9">
        <v>0.828333333</v>
      </c>
      <c r="AS307" s="9">
        <v>0.84599999999999997</v>
      </c>
      <c r="AT307" s="9">
        <v>0.81966666700000002</v>
      </c>
    </row>
    <row r="308" spans="2:46" x14ac:dyDescent="0.25">
      <c r="B308" s="10"/>
      <c r="D308" s="11" t="s">
        <v>5</v>
      </c>
      <c r="Q308" s="13">
        <v>0.75833333300000005</v>
      </c>
      <c r="R308" s="13">
        <v>0.846129032</v>
      </c>
      <c r="S308" s="13">
        <v>0.83466666700000003</v>
      </c>
      <c r="T308" s="13">
        <v>0.80193548400000003</v>
      </c>
      <c r="U308" s="13">
        <v>0.84096774200000002</v>
      </c>
      <c r="V308" s="185">
        <v>0.84099999999999997</v>
      </c>
      <c r="W308" s="185">
        <v>0.85322580599999998</v>
      </c>
      <c r="X308" s="185">
        <v>0.83333333300000001</v>
      </c>
      <c r="Y308" s="185">
        <v>0.82</v>
      </c>
      <c r="Z308" s="185">
        <v>0.81709677400000003</v>
      </c>
      <c r="AA308" s="185">
        <v>0.82137930999999997</v>
      </c>
      <c r="AB308" s="185">
        <v>0.82709677400000003</v>
      </c>
      <c r="AC308" s="20">
        <v>0.84600000000000009</v>
      </c>
      <c r="AD308" s="20">
        <v>0.81677419354838721</v>
      </c>
      <c r="AE308" s="20">
        <v>0.81733333333333336</v>
      </c>
      <c r="AF308" s="20">
        <v>0.81419354838709679</v>
      </c>
      <c r="AG308" s="20">
        <v>0.81225806451612892</v>
      </c>
      <c r="AQ308" s="9">
        <v>0.846129032</v>
      </c>
      <c r="AR308" s="9">
        <v>0.82</v>
      </c>
      <c r="AS308" s="9">
        <v>0.87419354800000004</v>
      </c>
      <c r="AT308" s="9">
        <v>0.84483870999999999</v>
      </c>
    </row>
    <row r="309" spans="2:46" x14ac:dyDescent="0.25">
      <c r="B309" s="10"/>
      <c r="Q309" s="13"/>
      <c r="R309" s="14"/>
      <c r="S309" s="14"/>
      <c r="T309" s="14"/>
      <c r="U309" s="14"/>
      <c r="V309" s="178"/>
      <c r="W309" s="178"/>
      <c r="X309" s="178"/>
      <c r="Y309" s="178"/>
      <c r="Z309" s="178"/>
      <c r="AA309" s="178"/>
      <c r="AB309" s="178"/>
      <c r="AC309" s="29"/>
      <c r="AQ309" s="9">
        <v>0.83466666700000003</v>
      </c>
      <c r="AR309" s="9">
        <v>0.83566666700000003</v>
      </c>
      <c r="AS309" s="9">
        <v>0.84599999999999997</v>
      </c>
      <c r="AT309" s="9">
        <v>0.83666666700000003</v>
      </c>
    </row>
    <row r="310" spans="2:46" ht="31.5" x14ac:dyDescent="0.25">
      <c r="B310" s="10" t="s">
        <v>309</v>
      </c>
      <c r="C310" s="9" t="s">
        <v>3</v>
      </c>
      <c r="D310" s="11" t="s">
        <v>4</v>
      </c>
      <c r="Q310" s="13"/>
      <c r="R310" s="14"/>
      <c r="S310" s="14"/>
      <c r="T310" s="178">
        <v>0.83</v>
      </c>
      <c r="U310" s="178">
        <v>0.83</v>
      </c>
      <c r="V310" s="178">
        <v>0.83</v>
      </c>
      <c r="W310" s="178">
        <v>0.83</v>
      </c>
      <c r="X310" s="178">
        <v>0.83</v>
      </c>
      <c r="Y310" s="178">
        <v>0.83</v>
      </c>
      <c r="Z310" s="178">
        <v>0.83</v>
      </c>
      <c r="AA310" s="178">
        <v>0.83</v>
      </c>
      <c r="AB310" s="178">
        <v>0.83</v>
      </c>
      <c r="AC310" s="178">
        <v>0.83</v>
      </c>
      <c r="AD310" s="178">
        <v>0.83</v>
      </c>
      <c r="AE310" s="178">
        <v>0.83</v>
      </c>
      <c r="AF310" s="178">
        <v>0.83</v>
      </c>
      <c r="AG310" s="178">
        <v>0.83</v>
      </c>
      <c r="AH310" s="28"/>
      <c r="AI310" s="28"/>
      <c r="AJ310" s="28"/>
      <c r="AK310" s="28"/>
      <c r="AL310" s="28"/>
      <c r="AM310" s="28"/>
      <c r="AN310" s="28"/>
      <c r="AQ310" s="9">
        <v>0.80193548400000003</v>
      </c>
      <c r="AR310" s="9">
        <v>0.81774193500000003</v>
      </c>
      <c r="AS310" s="9">
        <v>0.85161290300000003</v>
      </c>
      <c r="AT310" s="9">
        <v>0.82161290300000001</v>
      </c>
    </row>
    <row r="311" spans="2:46" x14ac:dyDescent="0.25">
      <c r="B311" s="10"/>
      <c r="D311" s="11" t="s">
        <v>5</v>
      </c>
      <c r="Q311" s="13">
        <v>0.828333333</v>
      </c>
      <c r="R311" s="14">
        <v>0.82</v>
      </c>
      <c r="S311" s="14">
        <v>0.83566666700000003</v>
      </c>
      <c r="T311" s="14">
        <v>0.81774193500000003</v>
      </c>
      <c r="U311" s="14">
        <v>0.84580645200000004</v>
      </c>
      <c r="V311" s="178">
        <v>0.74466666699999995</v>
      </c>
      <c r="W311" s="178">
        <v>0.83548387099999999</v>
      </c>
      <c r="X311" s="178">
        <v>0.85666666700000005</v>
      </c>
      <c r="Y311" s="178">
        <v>0.81387096800000003</v>
      </c>
      <c r="Z311" s="178">
        <v>0.777741935</v>
      </c>
      <c r="AA311" s="178">
        <v>0.79</v>
      </c>
      <c r="AB311" s="178">
        <v>0.83161290300000001</v>
      </c>
      <c r="AC311" s="20">
        <v>0.84766666666666679</v>
      </c>
      <c r="AD311" s="20">
        <v>0.82387096774193536</v>
      </c>
      <c r="AE311" s="20">
        <v>0.79333333333333356</v>
      </c>
      <c r="AF311" s="20">
        <v>0.81225806451612903</v>
      </c>
      <c r="AG311" s="20">
        <v>0.81064516129032271</v>
      </c>
      <c r="AQ311" s="9">
        <v>0.84096774200000002</v>
      </c>
      <c r="AR311" s="9">
        <v>0.84580645200000004</v>
      </c>
      <c r="AS311" s="9">
        <v>0.84903225800000004</v>
      </c>
      <c r="AT311" s="9">
        <v>0.82677419399999996</v>
      </c>
    </row>
    <row r="312" spans="2:46" x14ac:dyDescent="0.25">
      <c r="B312" s="10"/>
      <c r="Q312" s="13"/>
      <c r="R312" s="14"/>
      <c r="S312" s="14"/>
      <c r="T312" s="14"/>
      <c r="U312" s="14"/>
      <c r="V312" s="178"/>
      <c r="W312" s="178"/>
      <c r="X312" s="178"/>
      <c r="Y312" s="178"/>
      <c r="Z312" s="178"/>
      <c r="AA312" s="178"/>
      <c r="AB312" s="178"/>
      <c r="AC312" s="29"/>
      <c r="AQ312" s="9">
        <v>0.84099999999999997</v>
      </c>
      <c r="AR312" s="9">
        <v>0.74466666699999995</v>
      </c>
      <c r="AS312" s="9">
        <v>0.78400000000000003</v>
      </c>
      <c r="AT312" s="9">
        <v>0.85433333300000003</v>
      </c>
    </row>
    <row r="313" spans="2:46" ht="31.5" x14ac:dyDescent="0.25">
      <c r="B313" s="10" t="s">
        <v>310</v>
      </c>
      <c r="C313" s="9" t="s">
        <v>3</v>
      </c>
      <c r="D313" s="11" t="s">
        <v>4</v>
      </c>
      <c r="Q313" s="13"/>
      <c r="R313" s="13"/>
      <c r="S313" s="13"/>
      <c r="T313" s="185">
        <v>0.85</v>
      </c>
      <c r="U313" s="185">
        <v>0.85</v>
      </c>
      <c r="V313" s="185">
        <v>0.85</v>
      </c>
      <c r="W313" s="185">
        <v>0.85</v>
      </c>
      <c r="X313" s="185">
        <v>0.85</v>
      </c>
      <c r="Y313" s="185">
        <v>0.85</v>
      </c>
      <c r="Z313" s="185">
        <v>0.85</v>
      </c>
      <c r="AA313" s="185">
        <v>0.85</v>
      </c>
      <c r="AB313" s="185">
        <v>0.85</v>
      </c>
      <c r="AC313" s="185">
        <v>0.85</v>
      </c>
      <c r="AD313" s="185">
        <v>0.85</v>
      </c>
      <c r="AE313" s="185">
        <v>0.85</v>
      </c>
      <c r="AF313" s="185">
        <v>0.85</v>
      </c>
      <c r="AG313" s="185">
        <v>0.85</v>
      </c>
      <c r="AH313" s="28"/>
      <c r="AI313" s="28"/>
      <c r="AJ313" s="28"/>
      <c r="AK313" s="28"/>
      <c r="AL313" s="28"/>
      <c r="AM313" s="28"/>
      <c r="AN313" s="28"/>
      <c r="AQ313" s="9">
        <v>0.85322580599999998</v>
      </c>
      <c r="AR313" s="9">
        <v>0.83548387099999999</v>
      </c>
      <c r="AS313" s="9">
        <v>0.86096774200000004</v>
      </c>
      <c r="AT313" s="9">
        <v>0.84741935499999999</v>
      </c>
    </row>
    <row r="314" spans="2:46" x14ac:dyDescent="0.25">
      <c r="B314" s="10"/>
      <c r="D314" s="11" t="s">
        <v>5</v>
      </c>
      <c r="Q314" s="13">
        <v>0.84599999999999997</v>
      </c>
      <c r="R314" s="14">
        <v>0.87419354800000004</v>
      </c>
      <c r="S314" s="14">
        <v>0.84599999999999997</v>
      </c>
      <c r="T314" s="14">
        <v>0.85161290300000003</v>
      </c>
      <c r="U314" s="14">
        <v>0.84903225800000004</v>
      </c>
      <c r="V314" s="178">
        <v>0.78400000000000003</v>
      </c>
      <c r="W314" s="178">
        <v>0.86096774200000004</v>
      </c>
      <c r="X314" s="178">
        <v>0.84666666700000004</v>
      </c>
      <c r="Y314" s="178">
        <v>0.87290322600000003</v>
      </c>
      <c r="Z314" s="178">
        <v>0.81870967699999997</v>
      </c>
      <c r="AA314" s="178">
        <v>0.85137931</v>
      </c>
      <c r="AB314" s="178">
        <v>0.82870967699999998</v>
      </c>
      <c r="AC314" s="20">
        <v>0.85533333333333372</v>
      </c>
      <c r="AD314" s="20">
        <v>0.77193548387096766</v>
      </c>
      <c r="AE314" s="20">
        <v>0.80833333333333357</v>
      </c>
      <c r="AF314" s="20">
        <v>0.7883870967741935</v>
      </c>
      <c r="AG314" s="20">
        <v>0.80032258064516149</v>
      </c>
      <c r="AQ314" s="9">
        <v>0.83333333300000001</v>
      </c>
      <c r="AR314" s="9">
        <v>0.85666666700000005</v>
      </c>
      <c r="AS314" s="9">
        <v>0.84666666700000004</v>
      </c>
      <c r="AT314" s="9">
        <v>0.820333333</v>
      </c>
    </row>
    <row r="315" spans="2:46" x14ac:dyDescent="0.25">
      <c r="B315" s="10"/>
      <c r="Q315" s="13"/>
      <c r="R315" s="13"/>
      <c r="S315" s="13"/>
      <c r="T315" s="13"/>
      <c r="U315" s="13"/>
      <c r="V315" s="185"/>
      <c r="W315" s="185"/>
      <c r="X315" s="185"/>
      <c r="Y315" s="185"/>
      <c r="Z315" s="185"/>
      <c r="AA315" s="185"/>
      <c r="AB315" s="185"/>
      <c r="AC315" s="29"/>
      <c r="AQ315" s="9">
        <v>0.82</v>
      </c>
      <c r="AR315" s="9">
        <v>0.81387096800000003</v>
      </c>
      <c r="AS315" s="9">
        <v>0.87290322600000003</v>
      </c>
      <c r="AT315" s="9">
        <v>0.820322581</v>
      </c>
    </row>
    <row r="316" spans="2:46" ht="31.5" x14ac:dyDescent="0.25">
      <c r="B316" s="10" t="s">
        <v>311</v>
      </c>
      <c r="C316" s="9" t="s">
        <v>3</v>
      </c>
      <c r="D316" s="11" t="s">
        <v>4</v>
      </c>
      <c r="Q316" s="13"/>
      <c r="R316" s="14"/>
      <c r="S316" s="14"/>
      <c r="T316" s="178">
        <v>0.84</v>
      </c>
      <c r="U316" s="178">
        <v>0.84</v>
      </c>
      <c r="V316" s="178">
        <v>0.84</v>
      </c>
      <c r="W316" s="178">
        <v>0.84</v>
      </c>
      <c r="X316" s="178">
        <v>0.84</v>
      </c>
      <c r="Y316" s="178">
        <v>0.84</v>
      </c>
      <c r="Z316" s="178">
        <v>0.84</v>
      </c>
      <c r="AA316" s="178">
        <v>0.84</v>
      </c>
      <c r="AB316" s="178">
        <v>0.84</v>
      </c>
      <c r="AC316" s="178">
        <v>0.84</v>
      </c>
      <c r="AD316" s="178">
        <v>0.84</v>
      </c>
      <c r="AE316" s="178">
        <v>0.84</v>
      </c>
      <c r="AF316" s="178">
        <v>0.84</v>
      </c>
      <c r="AG316" s="178">
        <v>0.84</v>
      </c>
      <c r="AH316" s="28"/>
      <c r="AI316" s="28"/>
      <c r="AJ316" s="28"/>
      <c r="AK316" s="28"/>
      <c r="AL316" s="28"/>
      <c r="AM316" s="28"/>
      <c r="AN316" s="28"/>
      <c r="AQ316" s="9">
        <v>0.81709677400000003</v>
      </c>
      <c r="AR316" s="9">
        <v>0.777741935</v>
      </c>
      <c r="AS316" s="9">
        <v>0.81870967699999997</v>
      </c>
      <c r="AT316" s="9">
        <v>0.795806452</v>
      </c>
    </row>
    <row r="317" spans="2:46" x14ac:dyDescent="0.25">
      <c r="B317" s="10"/>
      <c r="D317" s="11" t="s">
        <v>5</v>
      </c>
      <c r="Q317" s="13">
        <v>0.81966666700000002</v>
      </c>
      <c r="R317" s="13">
        <v>0.84483870999999999</v>
      </c>
      <c r="S317" s="13">
        <v>0.83666666700000003</v>
      </c>
      <c r="T317" s="13">
        <v>0.82161290300000001</v>
      </c>
      <c r="U317" s="13">
        <v>0.82677419399999996</v>
      </c>
      <c r="V317" s="185">
        <v>0.85433333300000003</v>
      </c>
      <c r="W317" s="185">
        <v>0.84741935499999999</v>
      </c>
      <c r="X317" s="185">
        <v>0.820333333</v>
      </c>
      <c r="Y317" s="185">
        <v>0.820322581</v>
      </c>
      <c r="Z317" s="185">
        <v>0.795806452</v>
      </c>
      <c r="AA317" s="185">
        <v>0.83551724100000002</v>
      </c>
      <c r="AB317" s="185">
        <v>0.85838709700000004</v>
      </c>
      <c r="AC317" s="20">
        <v>0.82299999999999995</v>
      </c>
      <c r="AD317" s="20">
        <v>0.81290322580645158</v>
      </c>
      <c r="AE317" s="20">
        <v>0.80233333333333323</v>
      </c>
      <c r="AF317" s="20">
        <v>0.80451612903225811</v>
      </c>
      <c r="AG317" s="20">
        <v>0.8119354838709677</v>
      </c>
      <c r="AQ317" s="9">
        <v>0.82137930999999997</v>
      </c>
      <c r="AR317" s="9">
        <v>1.090689655</v>
      </c>
      <c r="AS317" s="9">
        <v>0.85137931</v>
      </c>
      <c r="AT317" s="9">
        <v>0.83551724100000002</v>
      </c>
    </row>
    <row r="318" spans="2:46" x14ac:dyDescent="0.25">
      <c r="B318" s="10"/>
      <c r="Q318" s="13"/>
      <c r="R318" s="14"/>
      <c r="S318" s="14"/>
      <c r="T318" s="14"/>
      <c r="U318" s="14"/>
      <c r="V318" s="178"/>
      <c r="W318" s="178"/>
      <c r="X318" s="178"/>
      <c r="Y318" s="178"/>
      <c r="Z318" s="178"/>
      <c r="AA318" s="178"/>
      <c r="AB318" s="178"/>
      <c r="AC318" s="29"/>
      <c r="AQ318" s="9">
        <v>0.82709677400000003</v>
      </c>
      <c r="AR318" s="9">
        <v>0.83161290300000001</v>
      </c>
      <c r="AS318" s="9">
        <v>0.82870967699999998</v>
      </c>
      <c r="AT318" s="9">
        <v>0.85838709700000004</v>
      </c>
    </row>
    <row r="319" spans="2:46" x14ac:dyDescent="0.25">
      <c r="B319" s="10" t="s">
        <v>101</v>
      </c>
      <c r="C319" s="9" t="s">
        <v>282</v>
      </c>
      <c r="D319" s="11" t="s">
        <v>4</v>
      </c>
      <c r="E319" s="12">
        <v>53</v>
      </c>
      <c r="F319" s="12">
        <v>53</v>
      </c>
      <c r="G319" s="12">
        <v>53</v>
      </c>
      <c r="H319" s="12">
        <v>53</v>
      </c>
      <c r="I319" s="12">
        <v>53</v>
      </c>
      <c r="J319" s="12">
        <v>53</v>
      </c>
      <c r="K319" s="12">
        <v>53</v>
      </c>
      <c r="L319" s="12">
        <v>53</v>
      </c>
      <c r="M319" s="12">
        <v>53</v>
      </c>
      <c r="N319" s="12">
        <v>53</v>
      </c>
      <c r="O319" s="12">
        <v>53</v>
      </c>
      <c r="P319" s="12">
        <v>53</v>
      </c>
      <c r="Q319" s="28">
        <v>60</v>
      </c>
      <c r="R319" s="28">
        <v>60</v>
      </c>
      <c r="S319" s="28">
        <v>60</v>
      </c>
      <c r="T319" s="28">
        <v>60</v>
      </c>
      <c r="U319" s="28">
        <v>60</v>
      </c>
      <c r="V319" s="170">
        <v>60</v>
      </c>
      <c r="W319" s="170">
        <v>40</v>
      </c>
      <c r="X319" s="170">
        <v>40</v>
      </c>
      <c r="Y319" s="170">
        <v>40</v>
      </c>
      <c r="Z319" s="170">
        <v>40</v>
      </c>
      <c r="AA319" s="170">
        <v>40</v>
      </c>
      <c r="AB319" s="170">
        <v>40</v>
      </c>
      <c r="AC319" s="27">
        <v>40</v>
      </c>
      <c r="AD319" s="27">
        <v>40</v>
      </c>
      <c r="AE319" s="27">
        <v>40</v>
      </c>
      <c r="AF319" s="27">
        <v>40</v>
      </c>
      <c r="AG319" s="27">
        <v>40</v>
      </c>
      <c r="AH319" s="9">
        <v>40</v>
      </c>
      <c r="AI319" s="9">
        <v>40</v>
      </c>
      <c r="AJ319" s="9">
        <v>40</v>
      </c>
      <c r="AK319" s="9">
        <v>40</v>
      </c>
      <c r="AL319" s="9">
        <v>40</v>
      </c>
      <c r="AM319" s="9">
        <v>40</v>
      </c>
      <c r="AN319" s="9">
        <v>40</v>
      </c>
    </row>
    <row r="320" spans="2:46" x14ac:dyDescent="0.25">
      <c r="B320" s="10"/>
      <c r="D320" s="11" t="s">
        <v>5</v>
      </c>
      <c r="E320" s="12">
        <v>52.2</v>
      </c>
      <c r="F320" s="12">
        <v>53.548387096774192</v>
      </c>
      <c r="G320" s="12">
        <v>54.633333333333333</v>
      </c>
      <c r="H320" s="12">
        <v>53.87096774193548</v>
      </c>
      <c r="I320" s="12">
        <v>53.741935483870968</v>
      </c>
      <c r="J320" s="12">
        <v>53.5</v>
      </c>
      <c r="K320" s="12">
        <v>53.41935483870968</v>
      </c>
      <c r="L320" s="12">
        <v>47.06666666666667</v>
      </c>
      <c r="M320" s="12">
        <v>43</v>
      </c>
      <c r="N320" s="12">
        <v>44.58064516129032</v>
      </c>
      <c r="O320" s="12">
        <v>43.714285714285715</v>
      </c>
      <c r="P320" s="12">
        <v>43.451612903225808</v>
      </c>
      <c r="Q320" s="28">
        <v>44</v>
      </c>
      <c r="R320" s="18">
        <v>48</v>
      </c>
      <c r="S320" s="18">
        <v>48</v>
      </c>
      <c r="T320" s="18">
        <v>45</v>
      </c>
      <c r="U320" s="18">
        <v>44</v>
      </c>
      <c r="V320" s="29">
        <v>43</v>
      </c>
      <c r="W320" s="29">
        <v>35</v>
      </c>
      <c r="X320" s="29">
        <v>32</v>
      </c>
      <c r="Y320" s="29">
        <v>34</v>
      </c>
      <c r="Z320" s="29">
        <v>35.483870967741936</v>
      </c>
      <c r="AA320" s="29">
        <v>36.344827586206897</v>
      </c>
      <c r="AB320" s="29">
        <v>37.451612903225808</v>
      </c>
      <c r="AC320" s="29">
        <v>37.266666666666666</v>
      </c>
      <c r="AD320" s="178">
        <v>33.87096774193548</v>
      </c>
      <c r="AE320" s="178">
        <v>36.6</v>
      </c>
      <c r="AF320" s="178">
        <v>34.354838709677416</v>
      </c>
      <c r="AG320" s="27">
        <v>32</v>
      </c>
      <c r="AH320" s="9">
        <v>33</v>
      </c>
    </row>
    <row r="321" spans="2:40" x14ac:dyDescent="0.25">
      <c r="B321" s="10"/>
      <c r="Q321" s="13"/>
      <c r="R321" s="14"/>
      <c r="S321" s="14"/>
      <c r="T321" s="14"/>
      <c r="U321" s="14"/>
      <c r="V321" s="178"/>
      <c r="W321" s="178"/>
      <c r="X321" s="178"/>
      <c r="Y321" s="178"/>
      <c r="Z321" s="178"/>
      <c r="AA321" s="178"/>
      <c r="AB321" s="178"/>
    </row>
    <row r="322" spans="2:40" x14ac:dyDescent="0.25">
      <c r="B322" s="10" t="s">
        <v>102</v>
      </c>
      <c r="C322" s="9" t="s">
        <v>3</v>
      </c>
      <c r="D322" s="11" t="s">
        <v>4</v>
      </c>
      <c r="E322" s="19">
        <v>27.4</v>
      </c>
      <c r="F322" s="19">
        <v>27.4</v>
      </c>
      <c r="G322" s="19">
        <v>27.4</v>
      </c>
      <c r="H322" s="19">
        <v>27.4</v>
      </c>
      <c r="I322" s="19">
        <v>27.4</v>
      </c>
      <c r="J322" s="19">
        <v>27.4</v>
      </c>
      <c r="K322" s="19">
        <v>27.4</v>
      </c>
      <c r="L322" s="19">
        <v>27.4</v>
      </c>
      <c r="M322" s="19">
        <v>27.4</v>
      </c>
      <c r="N322" s="19">
        <v>27.4</v>
      </c>
      <c r="O322" s="19">
        <v>27.4</v>
      </c>
      <c r="P322" s="19">
        <v>27.4</v>
      </c>
      <c r="Q322" s="13">
        <v>26.5</v>
      </c>
      <c r="R322" s="13">
        <v>26.5</v>
      </c>
      <c r="S322" s="13">
        <v>26.5</v>
      </c>
      <c r="T322" s="13">
        <v>26.5</v>
      </c>
      <c r="U322" s="13">
        <v>26.5</v>
      </c>
      <c r="V322" s="185">
        <v>26.5</v>
      </c>
      <c r="W322" s="185">
        <v>26.5</v>
      </c>
      <c r="X322" s="185">
        <v>25.39</v>
      </c>
      <c r="Y322" s="185">
        <v>25.4</v>
      </c>
      <c r="Z322" s="185">
        <v>25.4</v>
      </c>
      <c r="AA322" s="185">
        <v>25.4</v>
      </c>
      <c r="AB322" s="185">
        <v>25.4</v>
      </c>
      <c r="AC322" s="27">
        <v>27.2</v>
      </c>
      <c r="AD322" s="27">
        <v>27.2</v>
      </c>
      <c r="AE322" s="27">
        <v>27.2</v>
      </c>
      <c r="AF322" s="27">
        <v>27.2</v>
      </c>
      <c r="AG322" s="27">
        <v>27.2</v>
      </c>
      <c r="AH322" s="9">
        <v>27.2</v>
      </c>
      <c r="AI322" s="9">
        <v>27.2</v>
      </c>
      <c r="AJ322" s="9">
        <v>27.2</v>
      </c>
      <c r="AK322" s="9">
        <v>27.2</v>
      </c>
      <c r="AL322" s="9">
        <v>27.2</v>
      </c>
      <c r="AM322" s="9">
        <v>27.2</v>
      </c>
      <c r="AN322" s="9">
        <v>27.2</v>
      </c>
    </row>
    <row r="323" spans="2:40" x14ac:dyDescent="0.25">
      <c r="B323" s="10"/>
      <c r="D323" s="11" t="s">
        <v>5</v>
      </c>
      <c r="E323" s="19">
        <v>26.637333333333334</v>
      </c>
      <c r="F323" s="19">
        <v>26.677096774193544</v>
      </c>
      <c r="G323" s="19">
        <v>26.874333333333329</v>
      </c>
      <c r="H323" s="19">
        <v>26.47</v>
      </c>
      <c r="I323" s="19">
        <v>26.560967741935475</v>
      </c>
      <c r="J323" s="19">
        <v>26.919666666666679</v>
      </c>
      <c r="K323" s="19">
        <v>25.905161290322582</v>
      </c>
      <c r="L323" s="19">
        <v>26.492333333333328</v>
      </c>
      <c r="M323" s="19">
        <v>26.093870967741932</v>
      </c>
      <c r="N323" s="19">
        <v>25.829354838709676</v>
      </c>
      <c r="O323" s="19">
        <v>25.76321428571428</v>
      </c>
      <c r="P323" s="19">
        <v>26.009677419354833</v>
      </c>
      <c r="Q323" s="13">
        <v>26.44</v>
      </c>
      <c r="R323" s="14">
        <v>26.36</v>
      </c>
      <c r="S323" s="14">
        <v>26.79</v>
      </c>
      <c r="T323" s="14">
        <v>26.1</v>
      </c>
      <c r="U323" s="14">
        <v>25.35</v>
      </c>
      <c r="V323" s="178">
        <v>25.2</v>
      </c>
      <c r="W323" s="178">
        <v>25.22</v>
      </c>
      <c r="X323" s="178">
        <v>24.91</v>
      </c>
      <c r="Y323" s="178">
        <v>25.13</v>
      </c>
      <c r="Z323" s="178">
        <v>25.409354838709678</v>
      </c>
      <c r="AA323" s="178">
        <v>26.122413793103444</v>
      </c>
      <c r="AB323" s="178">
        <v>27.184516129032264</v>
      </c>
      <c r="AC323" s="27">
        <v>26.639999999999979</v>
      </c>
      <c r="AD323" s="27">
        <v>26.745161290322599</v>
      </c>
      <c r="AE323" s="27">
        <v>26.70000000000001</v>
      </c>
      <c r="AF323" s="27">
        <v>26.700000000000014</v>
      </c>
      <c r="AG323" s="27">
        <v>26.91</v>
      </c>
      <c r="AH323" s="9">
        <v>27.2</v>
      </c>
    </row>
    <row r="325" spans="2:40" x14ac:dyDescent="0.25">
      <c r="B325" s="10" t="s">
        <v>103</v>
      </c>
      <c r="C325" s="9" t="s">
        <v>65</v>
      </c>
      <c r="D325" s="11" t="s">
        <v>4</v>
      </c>
      <c r="Q325" s="13">
        <v>8</v>
      </c>
      <c r="R325" s="14">
        <v>8</v>
      </c>
      <c r="S325" s="13">
        <v>8</v>
      </c>
      <c r="T325" s="14">
        <v>8</v>
      </c>
      <c r="U325" s="13">
        <v>8</v>
      </c>
      <c r="V325" s="178">
        <v>8</v>
      </c>
      <c r="W325" s="185">
        <v>8</v>
      </c>
      <c r="X325" s="178">
        <v>8</v>
      </c>
      <c r="Y325" s="185">
        <v>8</v>
      </c>
      <c r="Z325" s="178">
        <v>8</v>
      </c>
      <c r="AA325" s="185">
        <v>8</v>
      </c>
      <c r="AB325" s="178">
        <v>8</v>
      </c>
      <c r="AC325" s="27">
        <v>7</v>
      </c>
      <c r="AD325" s="27">
        <v>7</v>
      </c>
      <c r="AE325" s="27">
        <v>7</v>
      </c>
      <c r="AF325" s="27">
        <v>7</v>
      </c>
      <c r="AG325" s="27">
        <v>7</v>
      </c>
      <c r="AH325" s="9">
        <v>7</v>
      </c>
      <c r="AI325" s="9">
        <v>7</v>
      </c>
      <c r="AJ325" s="9">
        <v>7</v>
      </c>
      <c r="AK325" s="9">
        <v>7</v>
      </c>
      <c r="AL325" s="9">
        <v>7</v>
      </c>
      <c r="AM325" s="9">
        <v>7</v>
      </c>
      <c r="AN325" s="9">
        <v>7</v>
      </c>
    </row>
    <row r="326" spans="2:40" x14ac:dyDescent="0.25">
      <c r="B326" s="10"/>
      <c r="D326" s="11" t="s">
        <v>5</v>
      </c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3">
        <v>5</v>
      </c>
      <c r="R326" s="14">
        <v>5</v>
      </c>
      <c r="S326" s="14">
        <v>4</v>
      </c>
      <c r="T326" s="14">
        <v>9</v>
      </c>
      <c r="U326" s="14">
        <v>6</v>
      </c>
      <c r="V326" s="178">
        <v>2</v>
      </c>
      <c r="W326" s="178">
        <v>4</v>
      </c>
      <c r="X326" s="178">
        <v>15</v>
      </c>
      <c r="Y326" s="178">
        <v>16</v>
      </c>
      <c r="Z326" s="178">
        <v>7</v>
      </c>
      <c r="AA326" s="178">
        <v>9</v>
      </c>
      <c r="AB326" s="178">
        <v>4</v>
      </c>
      <c r="AC326" s="27">
        <v>8</v>
      </c>
      <c r="AD326" s="27">
        <v>14</v>
      </c>
      <c r="AE326" s="27">
        <v>8</v>
      </c>
      <c r="AF326" s="27">
        <v>17</v>
      </c>
      <c r="AG326" s="27">
        <v>4</v>
      </c>
      <c r="AH326" s="9">
        <v>4</v>
      </c>
    </row>
    <row r="327" spans="2:40" x14ac:dyDescent="0.25">
      <c r="B327" s="10"/>
      <c r="Q327" s="13"/>
      <c r="R327" s="14"/>
      <c r="S327" s="14"/>
      <c r="T327" s="14"/>
      <c r="U327" s="14"/>
      <c r="V327" s="178"/>
      <c r="W327" s="178"/>
      <c r="X327" s="178"/>
      <c r="Y327" s="178"/>
      <c r="Z327" s="178"/>
      <c r="AA327" s="178"/>
      <c r="AB327" s="178"/>
    </row>
    <row r="328" spans="2:40" x14ac:dyDescent="0.25">
      <c r="B328" s="10" t="s">
        <v>104</v>
      </c>
      <c r="C328" s="9" t="s">
        <v>94</v>
      </c>
      <c r="D328" s="11" t="s">
        <v>4</v>
      </c>
      <c r="Q328" s="28">
        <v>4</v>
      </c>
      <c r="R328" s="28">
        <v>4</v>
      </c>
      <c r="S328" s="28">
        <v>4</v>
      </c>
      <c r="T328" s="28">
        <v>4</v>
      </c>
      <c r="U328" s="28">
        <v>4</v>
      </c>
      <c r="V328" s="170">
        <v>4</v>
      </c>
      <c r="W328" s="170">
        <v>4</v>
      </c>
      <c r="X328" s="170">
        <v>4</v>
      </c>
      <c r="Y328" s="170">
        <v>4</v>
      </c>
      <c r="Z328" s="170">
        <v>4</v>
      </c>
      <c r="AA328" s="170">
        <v>4</v>
      </c>
      <c r="AB328" s="170">
        <v>4</v>
      </c>
      <c r="AC328" s="28">
        <v>4</v>
      </c>
      <c r="AD328" s="28">
        <v>4</v>
      </c>
      <c r="AE328" s="194">
        <v>4</v>
      </c>
      <c r="AF328" s="28">
        <v>4</v>
      </c>
      <c r="AG328" s="170">
        <v>4</v>
      </c>
      <c r="AH328" s="28">
        <v>4</v>
      </c>
      <c r="AI328" s="28">
        <v>4</v>
      </c>
      <c r="AJ328" s="28">
        <v>4</v>
      </c>
      <c r="AK328" s="28">
        <v>4</v>
      </c>
      <c r="AL328" s="28">
        <v>4</v>
      </c>
      <c r="AM328" s="28">
        <v>4</v>
      </c>
      <c r="AN328" s="28">
        <v>4</v>
      </c>
    </row>
    <row r="329" spans="2:40" x14ac:dyDescent="0.25">
      <c r="B329" s="10"/>
      <c r="D329" s="11" t="s">
        <v>5</v>
      </c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3">
        <v>1</v>
      </c>
      <c r="R329" s="14">
        <v>1</v>
      </c>
      <c r="S329" s="14">
        <v>0</v>
      </c>
      <c r="T329" s="14">
        <v>0</v>
      </c>
      <c r="U329" s="14">
        <v>0</v>
      </c>
      <c r="V329" s="178">
        <v>0</v>
      </c>
      <c r="W329" s="178">
        <v>0</v>
      </c>
      <c r="X329" s="178">
        <v>0</v>
      </c>
      <c r="Y329" s="178">
        <v>0</v>
      </c>
      <c r="Z329" s="178">
        <v>0</v>
      </c>
      <c r="AA329" s="178">
        <v>0</v>
      </c>
      <c r="AB329" s="178">
        <v>1</v>
      </c>
      <c r="AC329" s="9">
        <v>3</v>
      </c>
      <c r="AD329" s="9">
        <v>0</v>
      </c>
      <c r="AE329" s="30">
        <v>0</v>
      </c>
      <c r="AF329" s="9">
        <v>1</v>
      </c>
      <c r="AG329" s="29">
        <v>0.35</v>
      </c>
    </row>
    <row r="330" spans="2:40" x14ac:dyDescent="0.25">
      <c r="B330" s="10"/>
      <c r="Q330" s="13"/>
      <c r="R330" s="14"/>
      <c r="S330" s="14"/>
      <c r="T330" s="14"/>
      <c r="U330" s="14"/>
      <c r="V330" s="178"/>
      <c r="W330" s="178"/>
      <c r="X330" s="178"/>
      <c r="Y330" s="178"/>
      <c r="Z330" s="178"/>
      <c r="AA330" s="178"/>
      <c r="AB330" s="178"/>
    </row>
    <row r="331" spans="2:40" ht="31.5" x14ac:dyDescent="0.25">
      <c r="B331" s="10" t="s">
        <v>105</v>
      </c>
      <c r="C331" s="9" t="s">
        <v>106</v>
      </c>
      <c r="D331" s="11" t="s">
        <v>4</v>
      </c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3">
        <v>4</v>
      </c>
      <c r="R331" s="14">
        <v>4</v>
      </c>
      <c r="S331" s="14">
        <v>4</v>
      </c>
      <c r="T331" s="14">
        <v>4</v>
      </c>
      <c r="U331" s="14">
        <v>4</v>
      </c>
      <c r="V331" s="178">
        <v>4</v>
      </c>
      <c r="W331" s="178">
        <v>4</v>
      </c>
      <c r="X331" s="178">
        <v>4</v>
      </c>
      <c r="Y331" s="178">
        <v>4</v>
      </c>
      <c r="Z331" s="178">
        <v>4</v>
      </c>
      <c r="AA331" s="178">
        <v>4</v>
      </c>
      <c r="AB331" s="178">
        <v>4</v>
      </c>
      <c r="AC331" s="27">
        <v>3</v>
      </c>
      <c r="AD331" s="27">
        <v>3</v>
      </c>
      <c r="AE331" s="27">
        <v>3</v>
      </c>
      <c r="AF331" s="27">
        <v>3</v>
      </c>
      <c r="AG331" s="27">
        <v>3</v>
      </c>
      <c r="AH331" s="9">
        <v>3</v>
      </c>
      <c r="AI331" s="9">
        <v>3</v>
      </c>
      <c r="AJ331" s="9">
        <v>3</v>
      </c>
      <c r="AK331" s="9">
        <v>3</v>
      </c>
      <c r="AL331" s="9">
        <v>3</v>
      </c>
      <c r="AM331" s="9">
        <v>3</v>
      </c>
      <c r="AN331" s="9">
        <v>3</v>
      </c>
    </row>
    <row r="332" spans="2:40" x14ac:dyDescent="0.25">
      <c r="B332" s="10"/>
      <c r="D332" s="11" t="s">
        <v>5</v>
      </c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3">
        <v>2.8</v>
      </c>
      <c r="R332" s="14">
        <v>2</v>
      </c>
      <c r="S332" s="14">
        <v>1.7</v>
      </c>
      <c r="T332" s="14">
        <v>3.9</v>
      </c>
      <c r="U332" s="14">
        <v>2.9</v>
      </c>
      <c r="V332" s="178">
        <v>1</v>
      </c>
      <c r="W332" s="178">
        <v>1.9</v>
      </c>
      <c r="X332" s="178">
        <v>8.4</v>
      </c>
      <c r="Y332" s="178">
        <v>8</v>
      </c>
      <c r="Z332" s="178">
        <v>3.8</v>
      </c>
      <c r="AA332" s="178">
        <v>4.5</v>
      </c>
      <c r="AB332" s="178">
        <v>1.8</v>
      </c>
    </row>
    <row r="333" spans="2:40" x14ac:dyDescent="0.25">
      <c r="B333" s="10"/>
      <c r="Q333" s="13"/>
      <c r="R333" s="14"/>
      <c r="S333" s="14"/>
      <c r="T333" s="14"/>
      <c r="U333" s="14"/>
      <c r="V333" s="178"/>
      <c r="W333" s="178"/>
      <c r="X333" s="178"/>
      <c r="Y333" s="178"/>
      <c r="Z333" s="178"/>
      <c r="AA333" s="178"/>
      <c r="AB333" s="178"/>
    </row>
    <row r="334" spans="2:40" x14ac:dyDescent="0.25">
      <c r="B334" s="10" t="s">
        <v>107</v>
      </c>
      <c r="C334" s="9" t="s">
        <v>65</v>
      </c>
      <c r="D334" s="11" t="s">
        <v>4</v>
      </c>
      <c r="E334" s="12">
        <v>278.77633333333335</v>
      </c>
      <c r="F334" s="12">
        <v>278.31548387096768</v>
      </c>
      <c r="G334" s="12">
        <v>163.14059064327486</v>
      </c>
      <c r="H334" s="12">
        <v>278.82338709677418</v>
      </c>
      <c r="I334" s="12">
        <v>278.55290322580652</v>
      </c>
      <c r="J334" s="12">
        <v>278.58600000000001</v>
      </c>
      <c r="K334" s="12">
        <v>137.43645161290323</v>
      </c>
      <c r="L334" s="12">
        <v>137.3535</v>
      </c>
      <c r="M334" s="12">
        <v>137.40903225806451</v>
      </c>
      <c r="N334" s="12">
        <v>142.34352292020372</v>
      </c>
      <c r="O334" s="12">
        <v>273.47607142857129</v>
      </c>
      <c r="P334" s="12">
        <v>273.85145161290325</v>
      </c>
      <c r="Q334" s="28">
        <v>275</v>
      </c>
      <c r="R334" s="18">
        <v>265</v>
      </c>
      <c r="S334" s="18">
        <v>190</v>
      </c>
      <c r="T334" s="18">
        <v>270</v>
      </c>
      <c r="U334" s="18">
        <v>270</v>
      </c>
      <c r="V334" s="29">
        <v>265</v>
      </c>
      <c r="W334" s="29">
        <v>225</v>
      </c>
      <c r="X334" s="29">
        <v>265</v>
      </c>
      <c r="Y334" s="29">
        <v>220</v>
      </c>
      <c r="Z334" s="29">
        <v>220</v>
      </c>
      <c r="AA334" s="29">
        <v>265</v>
      </c>
      <c r="AB334" s="29">
        <v>265</v>
      </c>
      <c r="AC334" s="29">
        <v>279.82266666666675</v>
      </c>
      <c r="AD334" s="29">
        <v>279.86903225806458</v>
      </c>
      <c r="AE334" s="29">
        <v>279.82266666666675</v>
      </c>
      <c r="AF334" s="29">
        <v>279.86903225806458</v>
      </c>
      <c r="AG334" s="29">
        <v>279.86903225806458</v>
      </c>
      <c r="AH334" s="18">
        <v>280</v>
      </c>
      <c r="AI334" s="18">
        <v>281</v>
      </c>
      <c r="AJ334" s="18">
        <v>139.91133333333337</v>
      </c>
      <c r="AK334" s="18">
        <v>144.51725806451614</v>
      </c>
      <c r="AL334" s="18">
        <v>228.37161290322575</v>
      </c>
      <c r="AM334" s="18">
        <v>279.72000000000008</v>
      </c>
      <c r="AN334" s="18">
        <v>279.86903225806458</v>
      </c>
    </row>
    <row r="335" spans="2:40" x14ac:dyDescent="0.25">
      <c r="B335" s="10"/>
      <c r="D335" s="11" t="s">
        <v>5</v>
      </c>
      <c r="E335" s="15">
        <v>273.93333333333334</v>
      </c>
      <c r="F335" s="15">
        <v>274.64516129032262</v>
      </c>
      <c r="G335" s="15">
        <v>179.66666666666669</v>
      </c>
      <c r="H335" s="15">
        <v>270.29032258064512</v>
      </c>
      <c r="I335" s="15">
        <v>268.25806451612902</v>
      </c>
      <c r="J335" s="15">
        <v>275.33333333333331</v>
      </c>
      <c r="K335" s="15">
        <v>275.67741935483872</v>
      </c>
      <c r="L335" s="15">
        <v>263.09999999999997</v>
      </c>
      <c r="M335" s="15">
        <v>266.83870967741933</v>
      </c>
      <c r="N335" s="15">
        <v>269.90322580645164</v>
      </c>
      <c r="O335" s="15">
        <v>276.39285714285711</v>
      </c>
      <c r="P335" s="15">
        <v>274.64516129032262</v>
      </c>
      <c r="Q335" s="28">
        <v>272.56666666666666</v>
      </c>
      <c r="R335" s="18">
        <v>268.35483870967744</v>
      </c>
      <c r="S335" s="18">
        <v>191.03333333333333</v>
      </c>
      <c r="T335" s="18">
        <v>270.61290322580646</v>
      </c>
      <c r="U335" s="18">
        <v>273.74193548387098</v>
      </c>
      <c r="V335" s="29">
        <v>262.63333333333333</v>
      </c>
      <c r="W335" s="29">
        <v>226.83870967741936</v>
      </c>
      <c r="X335" s="29">
        <v>267.5</v>
      </c>
      <c r="Y335" s="29">
        <v>223.96774193548387</v>
      </c>
      <c r="Z335" s="29">
        <v>216.45161290322579</v>
      </c>
      <c r="AA335" s="29">
        <v>265.44827586206895</v>
      </c>
      <c r="AB335" s="29">
        <v>269.96774193548384</v>
      </c>
      <c r="AC335" s="29">
        <v>274.46666666666664</v>
      </c>
      <c r="AD335" s="27">
        <v>269</v>
      </c>
      <c r="AE335" s="29">
        <v>272.13299999999998</v>
      </c>
      <c r="AF335" s="29">
        <v>267.93</v>
      </c>
      <c r="AG335" s="27">
        <v>267</v>
      </c>
      <c r="AH335" s="9">
        <v>275.60000000000002</v>
      </c>
    </row>
    <row r="336" spans="2:40" x14ac:dyDescent="0.25">
      <c r="B336" s="10"/>
      <c r="Q336" s="13"/>
      <c r="R336" s="14"/>
      <c r="S336" s="14"/>
      <c r="T336" s="14"/>
      <c r="U336" s="14"/>
      <c r="V336" s="178"/>
      <c r="W336" s="178"/>
      <c r="X336" s="178"/>
      <c r="Y336" s="178"/>
      <c r="Z336" s="178"/>
      <c r="AA336" s="178"/>
      <c r="AB336" s="178"/>
    </row>
    <row r="337" spans="2:40" x14ac:dyDescent="0.25">
      <c r="B337" s="10" t="s">
        <v>108</v>
      </c>
      <c r="C337" s="9" t="s">
        <v>3</v>
      </c>
      <c r="D337" s="11" t="s">
        <v>4</v>
      </c>
      <c r="E337" s="40">
        <v>9.5</v>
      </c>
      <c r="F337" s="40">
        <v>9.5</v>
      </c>
      <c r="G337" s="40">
        <v>9.5</v>
      </c>
      <c r="H337" s="40">
        <v>9.5</v>
      </c>
      <c r="I337" s="40">
        <v>9.5</v>
      </c>
      <c r="J337" s="40">
        <v>9.5</v>
      </c>
      <c r="K337" s="40">
        <v>9.5</v>
      </c>
      <c r="L337" s="40">
        <v>9.5</v>
      </c>
      <c r="M337" s="40">
        <v>9.5</v>
      </c>
      <c r="N337" s="40">
        <v>9.5</v>
      </c>
      <c r="O337" s="40">
        <v>9.5</v>
      </c>
      <c r="P337" s="40">
        <v>9.5</v>
      </c>
      <c r="Q337" s="13">
        <v>9.5</v>
      </c>
      <c r="R337" s="13">
        <v>9.5</v>
      </c>
      <c r="S337" s="13">
        <v>9.5</v>
      </c>
      <c r="T337" s="13">
        <v>9.5</v>
      </c>
      <c r="U337" s="13">
        <v>9.5</v>
      </c>
      <c r="V337" s="185">
        <v>9.5</v>
      </c>
      <c r="W337" s="185">
        <v>9.5</v>
      </c>
      <c r="X337" s="185">
        <v>9.5</v>
      </c>
      <c r="Y337" s="185">
        <v>9.5</v>
      </c>
      <c r="Z337" s="185">
        <v>9.5</v>
      </c>
      <c r="AA337" s="185">
        <v>9.5</v>
      </c>
      <c r="AB337" s="185">
        <v>9.5</v>
      </c>
      <c r="AC337" s="27">
        <v>9.6999999999999993</v>
      </c>
      <c r="AD337" s="27">
        <v>9.6999999999999993</v>
      </c>
      <c r="AE337" s="27">
        <v>9.6999999999999993</v>
      </c>
      <c r="AF337" s="27">
        <v>9.6999999999999993</v>
      </c>
      <c r="AG337" s="27">
        <v>9.6999999999999993</v>
      </c>
      <c r="AH337" s="9">
        <v>9.6999999999999993</v>
      </c>
      <c r="AI337" s="9">
        <v>9.6999999999999993</v>
      </c>
      <c r="AJ337" s="9">
        <v>9.6999999999999993</v>
      </c>
      <c r="AK337" s="9">
        <v>9.6999999999999993</v>
      </c>
      <c r="AL337" s="9">
        <v>9.6999999999999993</v>
      </c>
      <c r="AM337" s="9">
        <v>9.6999999999999993</v>
      </c>
      <c r="AN337" s="9">
        <v>9.6999999999999993</v>
      </c>
    </row>
    <row r="338" spans="2:40" x14ac:dyDescent="0.25">
      <c r="B338" s="10"/>
      <c r="D338" s="11" t="s">
        <v>5</v>
      </c>
      <c r="E338" s="15">
        <v>9.1033333333333335</v>
      </c>
      <c r="F338" s="15">
        <v>9.0193548387096776</v>
      </c>
      <c r="G338" s="15">
        <v>9.0566666666666666</v>
      </c>
      <c r="H338" s="15">
        <v>9.2200000000000006</v>
      </c>
      <c r="I338" s="15">
        <v>9.2538709677419337</v>
      </c>
      <c r="J338" s="15">
        <v>9.2309999999999999</v>
      </c>
      <c r="K338" s="15">
        <v>9.371612903225806</v>
      </c>
      <c r="L338" s="15">
        <v>9.2826666666666693</v>
      </c>
      <c r="M338" s="15">
        <v>9.2170967741935481</v>
      </c>
      <c r="N338" s="15">
        <v>9.2780645161290369</v>
      </c>
      <c r="O338" s="15">
        <v>9.2389285714285734</v>
      </c>
      <c r="P338" s="15">
        <v>9.186129032258064</v>
      </c>
      <c r="Q338" s="13">
        <v>9.3822421276595733</v>
      </c>
      <c r="R338" s="14">
        <v>9.4588922786547727</v>
      </c>
      <c r="S338" s="14">
        <v>9.2108699999999999</v>
      </c>
      <c r="T338" s="14">
        <v>9.1533532258064518</v>
      </c>
      <c r="U338" s="14">
        <v>9.1240677419354856</v>
      </c>
      <c r="V338" s="178">
        <v>9.0224966666666599</v>
      </c>
      <c r="W338" s="178">
        <v>9.4294999999999991</v>
      </c>
      <c r="X338" s="178">
        <v>8.930139999999998</v>
      </c>
      <c r="Y338" s="178">
        <v>8.5637838709677361</v>
      </c>
      <c r="Z338" s="178">
        <v>8.6827645161290352</v>
      </c>
      <c r="AA338" s="178">
        <v>9.089979310344825</v>
      </c>
      <c r="AB338" s="178">
        <v>9.2330258064516197</v>
      </c>
      <c r="AC338" s="178">
        <v>8.955486666666669</v>
      </c>
      <c r="AD338" s="178">
        <v>8.8232258064516103</v>
      </c>
      <c r="AE338" s="178">
        <v>8.8736666666666668</v>
      </c>
      <c r="AF338" s="178">
        <v>9.2016129032258043</v>
      </c>
      <c r="AG338" s="27">
        <v>9.5299999999999994</v>
      </c>
      <c r="AH338" s="9">
        <v>9.4</v>
      </c>
    </row>
    <row r="339" spans="2:40" x14ac:dyDescent="0.25">
      <c r="B339" s="10"/>
      <c r="Q339" s="13"/>
      <c r="R339" s="14"/>
      <c r="S339" s="14"/>
      <c r="T339" s="14"/>
      <c r="U339" s="14"/>
      <c r="V339" s="178"/>
      <c r="W339" s="178"/>
      <c r="X339" s="178"/>
      <c r="Y339" s="178"/>
      <c r="Z339" s="178"/>
      <c r="AA339" s="178"/>
      <c r="AB339" s="178"/>
    </row>
    <row r="340" spans="2:40" x14ac:dyDescent="0.25">
      <c r="B340" s="10" t="s">
        <v>109</v>
      </c>
      <c r="C340" s="9" t="s">
        <v>3</v>
      </c>
      <c r="D340" s="11" t="s">
        <v>4</v>
      </c>
      <c r="E340" s="15">
        <v>0.65</v>
      </c>
      <c r="F340" s="15">
        <v>0.65</v>
      </c>
      <c r="G340" s="15">
        <v>0.65</v>
      </c>
      <c r="H340" s="15">
        <v>0.65</v>
      </c>
      <c r="I340" s="15">
        <v>0.65</v>
      </c>
      <c r="J340" s="15">
        <v>0.65</v>
      </c>
      <c r="K340" s="15">
        <v>0.65</v>
      </c>
      <c r="L340" s="15">
        <v>0.65</v>
      </c>
      <c r="M340" s="15">
        <v>0.65</v>
      </c>
      <c r="N340" s="15">
        <v>0.65</v>
      </c>
      <c r="O340" s="15">
        <v>0.65</v>
      </c>
      <c r="P340" s="15">
        <v>0.65</v>
      </c>
      <c r="Q340" s="13">
        <v>0.65</v>
      </c>
      <c r="R340" s="13">
        <v>0.65</v>
      </c>
      <c r="S340" s="13">
        <v>0.65</v>
      </c>
      <c r="T340" s="13">
        <v>0.65</v>
      </c>
      <c r="U340" s="13">
        <v>0.65</v>
      </c>
      <c r="V340" s="185">
        <v>0.65</v>
      </c>
      <c r="W340" s="185">
        <v>0.65</v>
      </c>
      <c r="X340" s="185">
        <v>0.65</v>
      </c>
      <c r="Y340" s="185">
        <v>0.65</v>
      </c>
      <c r="Z340" s="185">
        <v>0.65</v>
      </c>
      <c r="AA340" s="185">
        <v>0.65</v>
      </c>
      <c r="AB340" s="185">
        <v>0.65</v>
      </c>
      <c r="AC340" s="178">
        <v>0.7</v>
      </c>
      <c r="AD340" s="27">
        <v>0.7</v>
      </c>
      <c r="AE340" s="27">
        <v>0.7</v>
      </c>
      <c r="AF340" s="27">
        <v>0.7</v>
      </c>
      <c r="AG340" s="27">
        <v>0.7</v>
      </c>
      <c r="AH340" s="9">
        <v>0.7</v>
      </c>
      <c r="AI340" s="9">
        <v>0.7</v>
      </c>
      <c r="AJ340" s="9">
        <v>0.7</v>
      </c>
      <c r="AK340" s="9">
        <v>0.7</v>
      </c>
      <c r="AL340" s="9">
        <v>0.7</v>
      </c>
      <c r="AM340" s="9">
        <v>0.7</v>
      </c>
      <c r="AN340" s="9">
        <v>0.7</v>
      </c>
    </row>
    <row r="341" spans="2:40" x14ac:dyDescent="0.25">
      <c r="B341" s="10"/>
      <c r="D341" s="11" t="s">
        <v>5</v>
      </c>
      <c r="E341" s="15">
        <v>0.59933333333333327</v>
      </c>
      <c r="F341" s="15">
        <v>0.60161290322580629</v>
      </c>
      <c r="G341" s="15">
        <v>0.59799999999999975</v>
      </c>
      <c r="H341" s="15">
        <v>0.56000000000000005</v>
      </c>
      <c r="I341" s="15">
        <v>0.5916129032258064</v>
      </c>
      <c r="J341" s="15">
        <v>0.58533333333333326</v>
      </c>
      <c r="K341" s="15">
        <v>0.60967741935483888</v>
      </c>
      <c r="L341" s="15">
        <v>0.59966666666666657</v>
      </c>
      <c r="M341" s="15">
        <v>0.57729032258064528</v>
      </c>
      <c r="N341" s="15">
        <v>0.61129032258064508</v>
      </c>
      <c r="O341" s="15">
        <v>0.63071428571428589</v>
      </c>
      <c r="P341" s="15">
        <v>0.65290322580645166</v>
      </c>
      <c r="Q341" s="13">
        <v>0.62845000000000018</v>
      </c>
      <c r="R341" s="14">
        <v>0.59449354838709667</v>
      </c>
      <c r="S341" s="14">
        <v>0.60727999999999982</v>
      </c>
      <c r="T341" s="14">
        <v>0.5916677419354841</v>
      </c>
      <c r="U341" s="14">
        <v>0.58892580645161285</v>
      </c>
      <c r="V341" s="178">
        <v>0.64276666666666671</v>
      </c>
      <c r="W341" s="178">
        <v>0.53439999999999999</v>
      </c>
      <c r="X341" s="178">
        <v>0.65224999999999977</v>
      </c>
      <c r="Y341" s="178">
        <v>0.70520322580645134</v>
      </c>
      <c r="Z341" s="178">
        <v>0.64930645161290346</v>
      </c>
      <c r="AA341" s="178">
        <v>0.64522068965517243</v>
      </c>
      <c r="AB341" s="178">
        <v>0.5477161290322583</v>
      </c>
      <c r="AC341" s="178">
        <v>0.64776666666666638</v>
      </c>
      <c r="AD341" s="178">
        <v>0.69903225806451619</v>
      </c>
      <c r="AE341" s="178">
        <v>0.71099999999999997</v>
      </c>
      <c r="AF341" s="178">
        <v>0.63967741935483891</v>
      </c>
      <c r="AG341" s="27">
        <v>0.61</v>
      </c>
      <c r="AH341" s="9">
        <v>0.62</v>
      </c>
    </row>
    <row r="342" spans="2:40" x14ac:dyDescent="0.25">
      <c r="B342" s="10"/>
      <c r="Q342" s="13"/>
      <c r="R342" s="14"/>
      <c r="S342" s="14"/>
      <c r="T342" s="14"/>
      <c r="U342" s="14"/>
      <c r="V342" s="178"/>
      <c r="W342" s="178"/>
      <c r="X342" s="178"/>
      <c r="Y342" s="178"/>
      <c r="Z342" s="178"/>
      <c r="AA342" s="178"/>
      <c r="AB342" s="178"/>
    </row>
    <row r="343" spans="2:40" x14ac:dyDescent="0.25">
      <c r="B343" s="10" t="s">
        <v>110</v>
      </c>
      <c r="C343" s="9" t="s">
        <v>3</v>
      </c>
      <c r="D343" s="11" t="s">
        <v>4</v>
      </c>
      <c r="E343" s="12">
        <v>98.031668153434438</v>
      </c>
      <c r="F343" s="12">
        <v>97.906056682491752</v>
      </c>
      <c r="G343" s="12">
        <v>97.785236396074936</v>
      </c>
      <c r="H343" s="12">
        <v>98.014458351316364</v>
      </c>
      <c r="I343" s="12">
        <v>59.225861643751145</v>
      </c>
      <c r="J343" s="12">
        <v>97.948037466547731</v>
      </c>
      <c r="K343" s="12">
        <v>96.73856685115058</v>
      </c>
      <c r="L343" s="12">
        <v>98.116867469879494</v>
      </c>
      <c r="M343" s="12">
        <v>98.016034985422735</v>
      </c>
      <c r="N343" s="12">
        <v>98.010795622596859</v>
      </c>
      <c r="O343" s="12">
        <v>97.869227029654866</v>
      </c>
      <c r="P343" s="12">
        <v>97.868795856711273</v>
      </c>
      <c r="Q343" s="13">
        <v>98</v>
      </c>
      <c r="R343" s="13">
        <v>98</v>
      </c>
      <c r="S343" s="13">
        <v>98</v>
      </c>
      <c r="T343" s="13">
        <v>98</v>
      </c>
      <c r="U343" s="13">
        <v>98</v>
      </c>
      <c r="V343" s="185">
        <v>98</v>
      </c>
      <c r="W343" s="185">
        <v>98</v>
      </c>
      <c r="X343" s="185">
        <v>98</v>
      </c>
      <c r="Y343" s="185">
        <v>98</v>
      </c>
      <c r="Z343" s="185">
        <v>98</v>
      </c>
      <c r="AA343" s="185">
        <v>98</v>
      </c>
      <c r="AB343" s="185">
        <v>98</v>
      </c>
      <c r="AC343" s="185">
        <v>97.999999999999929</v>
      </c>
      <c r="AD343" s="185">
        <v>97.999999999999915</v>
      </c>
      <c r="AE343" s="185">
        <v>60.681575829383881</v>
      </c>
      <c r="AF343" s="185">
        <v>97.999999999999915</v>
      </c>
      <c r="AG343" s="185">
        <v>98</v>
      </c>
      <c r="AH343" s="13">
        <v>97.999999999999972</v>
      </c>
      <c r="AI343" s="13">
        <v>97.999999999999915</v>
      </c>
      <c r="AJ343" s="13">
        <v>97.999999999999929</v>
      </c>
      <c r="AK343" s="13">
        <v>97.999999999999972</v>
      </c>
      <c r="AL343" s="13">
        <v>61.890226425909987</v>
      </c>
      <c r="AM343" s="13">
        <v>97.999999999999929</v>
      </c>
      <c r="AN343" s="13">
        <v>97.999999999999915</v>
      </c>
    </row>
    <row r="344" spans="2:40" x14ac:dyDescent="0.25">
      <c r="B344" s="10"/>
      <c r="D344" s="11" t="s">
        <v>5</v>
      </c>
      <c r="E344" s="12">
        <v>97.905836922619926</v>
      </c>
      <c r="F344" s="12">
        <v>98.359240069084635</v>
      </c>
      <c r="G344" s="12">
        <v>98.976261127596445</v>
      </c>
      <c r="H344" s="12">
        <v>98.763479511143061</v>
      </c>
      <c r="I344" s="12">
        <v>98.562185478073332</v>
      </c>
      <c r="J344" s="12">
        <v>98.395483583420003</v>
      </c>
      <c r="K344" s="12">
        <v>99.0193250648976</v>
      </c>
      <c r="L344" s="12">
        <v>64.542147714692391</v>
      </c>
      <c r="M344" s="12">
        <v>98.384905660377356</v>
      </c>
      <c r="N344" s="12">
        <v>99.205317150700765</v>
      </c>
      <c r="O344" s="12">
        <v>98.974358974358978</v>
      </c>
      <c r="P344" s="12">
        <v>99.309948246118466</v>
      </c>
      <c r="Q344" s="13">
        <v>98.287161155793868</v>
      </c>
      <c r="R344" s="14">
        <v>98.347463716051152</v>
      </c>
      <c r="S344" s="14">
        <v>98.924731182795696</v>
      </c>
      <c r="T344" s="14">
        <v>98.907103825136616</v>
      </c>
      <c r="U344" s="14">
        <v>98.939068100358412</v>
      </c>
      <c r="V344" s="178">
        <v>99.110584049807287</v>
      </c>
      <c r="W344" s="178">
        <v>99.413111938162032</v>
      </c>
      <c r="X344" s="178">
        <v>99.30362116991644</v>
      </c>
      <c r="Y344" s="178">
        <v>99.392466585662206</v>
      </c>
      <c r="Z344" s="178">
        <v>97.402005469462168</v>
      </c>
      <c r="AA344" s="178">
        <v>99.074675324675326</v>
      </c>
      <c r="AB344" s="178">
        <v>98.836682278289771</v>
      </c>
      <c r="AC344" s="178">
        <v>99.346016646848994</v>
      </c>
      <c r="AD344" s="27">
        <v>98.54433171592413</v>
      </c>
      <c r="AE344" s="27">
        <v>66.025738077214243</v>
      </c>
      <c r="AF344" s="27">
        <v>98.77</v>
      </c>
      <c r="AG344" s="27">
        <v>99.2</v>
      </c>
      <c r="AH344" s="9">
        <v>99.6</v>
      </c>
    </row>
    <row r="345" spans="2:40" x14ac:dyDescent="0.25">
      <c r="B345" s="10"/>
      <c r="Q345" s="13"/>
      <c r="R345" s="14"/>
      <c r="S345" s="14"/>
      <c r="T345" s="14"/>
      <c r="U345" s="14"/>
      <c r="V345" s="178"/>
      <c r="W345" s="178"/>
      <c r="X345" s="178"/>
      <c r="Y345" s="178"/>
      <c r="Z345" s="178"/>
      <c r="AA345" s="178"/>
      <c r="AB345" s="178"/>
    </row>
    <row r="346" spans="2:40" x14ac:dyDescent="0.25">
      <c r="B346" s="10" t="s">
        <v>111</v>
      </c>
      <c r="C346" s="9" t="s">
        <v>3</v>
      </c>
      <c r="D346" s="11" t="s">
        <v>4</v>
      </c>
      <c r="E346" s="26">
        <v>97.999648464963698</v>
      </c>
      <c r="F346" s="26">
        <v>97.820634920634902</v>
      </c>
      <c r="G346" s="26">
        <v>57.349633457912432</v>
      </c>
      <c r="H346" s="26">
        <v>97.999149659863946</v>
      </c>
      <c r="I346" s="26">
        <v>97.904081632653089</v>
      </c>
      <c r="J346" s="26">
        <v>97.932739629716437</v>
      </c>
      <c r="K346" s="26">
        <v>48.95472825462484</v>
      </c>
      <c r="L346" s="26">
        <v>48.967379679144386</v>
      </c>
      <c r="M346" s="26">
        <v>48.995629169542212</v>
      </c>
      <c r="N346" s="26">
        <v>50.690973124943319</v>
      </c>
      <c r="O346" s="26">
        <v>97.857252396166089</v>
      </c>
      <c r="P346" s="26">
        <v>97.984706832871666</v>
      </c>
      <c r="Q346" s="13">
        <v>98</v>
      </c>
      <c r="R346" s="14">
        <v>98</v>
      </c>
      <c r="S346" s="14">
        <v>65</v>
      </c>
      <c r="T346" s="14">
        <v>98</v>
      </c>
      <c r="U346" s="14">
        <v>98</v>
      </c>
      <c r="V346" s="178">
        <v>98</v>
      </c>
      <c r="W346" s="178">
        <v>98</v>
      </c>
      <c r="X346" s="178">
        <v>98</v>
      </c>
      <c r="Y346" s="178">
        <v>98</v>
      </c>
      <c r="Z346" s="178">
        <v>98</v>
      </c>
      <c r="AA346" s="178">
        <v>98</v>
      </c>
      <c r="AB346" s="178">
        <v>98</v>
      </c>
      <c r="AC346" s="27">
        <v>98.000000000000014</v>
      </c>
      <c r="AD346" s="27">
        <v>98.000000000000028</v>
      </c>
      <c r="AE346" s="27">
        <v>98.000000000000014</v>
      </c>
      <c r="AF346" s="27">
        <v>98.000000000000028</v>
      </c>
      <c r="AG346" s="27">
        <v>98.000000000000028</v>
      </c>
      <c r="AH346" s="9">
        <v>49.000000000000007</v>
      </c>
      <c r="AI346" s="9">
        <v>49.000000000000014</v>
      </c>
      <c r="AJ346" s="9">
        <v>49.000000000000007</v>
      </c>
      <c r="AK346" s="9">
        <v>50.604710267705876</v>
      </c>
      <c r="AL346" s="9">
        <v>97.999999999999972</v>
      </c>
      <c r="AM346" s="9">
        <v>98.000000000000014</v>
      </c>
      <c r="AN346" s="9">
        <v>98.000000000000028</v>
      </c>
    </row>
    <row r="347" spans="2:40" x14ac:dyDescent="0.25">
      <c r="B347" s="10"/>
      <c r="D347" s="11" t="s">
        <v>5</v>
      </c>
      <c r="E347" s="12">
        <v>96.252049660341996</v>
      </c>
      <c r="F347" s="12">
        <v>96.203389830508485</v>
      </c>
      <c r="G347" s="12">
        <v>63.070442312192846</v>
      </c>
      <c r="H347" s="12">
        <v>94.892412231030576</v>
      </c>
      <c r="I347" s="12">
        <v>94.029850746268664</v>
      </c>
      <c r="J347" s="12">
        <v>96.687346365445393</v>
      </c>
      <c r="K347" s="12">
        <v>96.685145378436474</v>
      </c>
      <c r="L347" s="12">
        <v>96.834744203165258</v>
      </c>
      <c r="M347" s="12">
        <v>96.455223880597018</v>
      </c>
      <c r="N347" s="12">
        <v>94.60651289009499</v>
      </c>
      <c r="O347" s="12">
        <v>96.943504948014535</v>
      </c>
      <c r="P347" s="12">
        <v>96.181653863533668</v>
      </c>
      <c r="Q347" s="41">
        <v>95.850427851365609</v>
      </c>
      <c r="R347" s="42">
        <v>94.803418803418808</v>
      </c>
      <c r="S347" s="42">
        <v>67.099871209460247</v>
      </c>
      <c r="T347" s="42">
        <v>95.027186225645679</v>
      </c>
      <c r="U347" s="42">
        <v>95.75716542541187</v>
      </c>
      <c r="V347" s="195">
        <v>95.306640861255602</v>
      </c>
      <c r="W347" s="195">
        <v>94.048415139761929</v>
      </c>
      <c r="X347" s="195">
        <v>96.978851963746223</v>
      </c>
      <c r="Y347" s="195">
        <v>82.224064424443384</v>
      </c>
      <c r="Z347" s="195">
        <v>79.511790496504318</v>
      </c>
      <c r="AA347" s="195">
        <v>97.025460045374331</v>
      </c>
      <c r="AB347" s="195">
        <v>97.043135435992582</v>
      </c>
      <c r="AC347" s="195">
        <v>96.779501645510109</v>
      </c>
      <c r="AD347" s="27">
        <v>96.749654218533891</v>
      </c>
      <c r="AE347" s="27">
        <v>96.93659463310378</v>
      </c>
      <c r="AF347" s="27">
        <v>95.53407482507005</v>
      </c>
      <c r="AG347" s="27">
        <v>96.3</v>
      </c>
      <c r="AH347" s="9">
        <v>97.3</v>
      </c>
    </row>
    <row r="348" spans="2:40" x14ac:dyDescent="0.25">
      <c r="B348" s="10"/>
      <c r="Q348" s="13"/>
      <c r="R348" s="14"/>
      <c r="S348" s="14"/>
      <c r="T348" s="14"/>
      <c r="U348" s="14"/>
      <c r="V348" s="178"/>
      <c r="W348" s="178"/>
      <c r="X348" s="178"/>
      <c r="Y348" s="178"/>
      <c r="Z348" s="178"/>
      <c r="AA348" s="178"/>
      <c r="AB348" s="178"/>
    </row>
    <row r="349" spans="2:40" x14ac:dyDescent="0.25">
      <c r="B349" s="10" t="s">
        <v>112</v>
      </c>
      <c r="C349" s="9" t="s">
        <v>113</v>
      </c>
      <c r="D349" s="11" t="s">
        <v>4</v>
      </c>
      <c r="E349" s="26">
        <v>3316.6101086631325</v>
      </c>
      <c r="F349" s="26">
        <v>3317.1959616359509</v>
      </c>
      <c r="G349" s="26">
        <v>3317.0104695498571</v>
      </c>
      <c r="H349" s="26">
        <v>3317.0198285586498</v>
      </c>
      <c r="I349" s="26">
        <v>3380.0442725212374</v>
      </c>
      <c r="J349" s="26">
        <v>3316.7459777423369</v>
      </c>
      <c r="K349" s="26">
        <v>3278.5055382817777</v>
      </c>
      <c r="L349" s="26">
        <v>3274.0666115311715</v>
      </c>
      <c r="M349" s="26">
        <v>3273.5920659390945</v>
      </c>
      <c r="N349" s="26">
        <v>3226.8347465409834</v>
      </c>
      <c r="O349" s="26">
        <v>3260.550138718881</v>
      </c>
      <c r="P349" s="26">
        <v>3317.2565037288782</v>
      </c>
      <c r="Q349" s="28">
        <v>3310</v>
      </c>
      <c r="R349" s="28">
        <v>3310</v>
      </c>
      <c r="S349" s="28">
        <v>3310</v>
      </c>
      <c r="T349" s="28">
        <v>3310</v>
      </c>
      <c r="U349" s="28">
        <v>3310</v>
      </c>
      <c r="V349" s="170">
        <v>3310</v>
      </c>
      <c r="W349" s="170">
        <v>3310</v>
      </c>
      <c r="X349" s="170">
        <v>3310</v>
      </c>
      <c r="Y349" s="170">
        <v>3310</v>
      </c>
      <c r="Z349" s="170">
        <v>3310</v>
      </c>
      <c r="AA349" s="170">
        <v>3310</v>
      </c>
      <c r="AB349" s="170">
        <v>3310</v>
      </c>
      <c r="AC349" s="27">
        <v>3213</v>
      </c>
      <c r="AD349" s="27">
        <v>3213</v>
      </c>
      <c r="AE349" s="27">
        <v>3213</v>
      </c>
      <c r="AF349" s="27">
        <v>3213</v>
      </c>
      <c r="AG349" s="27">
        <v>3213</v>
      </c>
      <c r="AH349" s="9">
        <v>3213</v>
      </c>
      <c r="AI349" s="9">
        <v>3213</v>
      </c>
      <c r="AJ349" s="9">
        <v>3213</v>
      </c>
      <c r="AK349" s="9">
        <v>3213</v>
      </c>
      <c r="AL349" s="9">
        <v>3213</v>
      </c>
      <c r="AM349" s="9">
        <v>3213</v>
      </c>
      <c r="AN349" s="9">
        <v>3213</v>
      </c>
    </row>
    <row r="350" spans="2:40" x14ac:dyDescent="0.25">
      <c r="B350" s="10"/>
      <c r="D350" s="11" t="s">
        <v>5</v>
      </c>
      <c r="E350" s="26">
        <v>3274.6333333333332</v>
      </c>
      <c r="F350" s="26">
        <v>3265.9227609459826</v>
      </c>
      <c r="G350" s="26">
        <v>3265.5393333333341</v>
      </c>
      <c r="H350" s="26">
        <v>3264.6383870967738</v>
      </c>
      <c r="I350" s="26">
        <v>3284.5483870967741</v>
      </c>
      <c r="J350" s="26">
        <v>3260.6066666666666</v>
      </c>
      <c r="K350" s="26">
        <v>3274.837096774193</v>
      </c>
      <c r="L350" s="26">
        <v>3156.6372666666671</v>
      </c>
      <c r="M350" s="26">
        <v>3151.8691910033021</v>
      </c>
      <c r="N350" s="26">
        <v>3264.7363804904512</v>
      </c>
      <c r="O350" s="26">
        <v>3260.2814285714289</v>
      </c>
      <c r="P350" s="26">
        <v>3304.7532258064521</v>
      </c>
      <c r="Q350" s="28">
        <v>3311.4476666666669</v>
      </c>
      <c r="R350" s="18">
        <v>3304.5532746585227</v>
      </c>
      <c r="S350" s="18">
        <v>3262.0640000000003</v>
      </c>
      <c r="T350" s="18">
        <v>3284.6058064516124</v>
      </c>
      <c r="U350" s="18">
        <v>3310.0474193548389</v>
      </c>
      <c r="V350" s="29">
        <v>3292.5196666666661</v>
      </c>
      <c r="W350" s="29">
        <v>3339.6525806451605</v>
      </c>
      <c r="X350" s="29">
        <v>3173.304866653421</v>
      </c>
      <c r="Y350" s="29">
        <v>3117.1556126451605</v>
      </c>
      <c r="Z350" s="29">
        <v>3072.7582687258073</v>
      </c>
      <c r="AA350" s="29">
        <v>3063.8275077865442</v>
      </c>
      <c r="AB350" s="29">
        <v>3018.8714492189019</v>
      </c>
      <c r="AC350" s="29">
        <v>3211.2110193625776</v>
      </c>
      <c r="AD350" s="27">
        <v>3162</v>
      </c>
      <c r="AE350" s="27">
        <v>3238</v>
      </c>
      <c r="AF350" s="27">
        <v>3221</v>
      </c>
      <c r="AG350" s="27">
        <v>3212</v>
      </c>
      <c r="AH350" s="9">
        <v>3143</v>
      </c>
    </row>
    <row r="351" spans="2:40" x14ac:dyDescent="0.25">
      <c r="B351" s="10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13"/>
      <c r="R351" s="14"/>
      <c r="S351" s="14"/>
      <c r="T351" s="14"/>
      <c r="U351" s="14"/>
      <c r="V351" s="178"/>
      <c r="W351" s="178"/>
      <c r="X351" s="178"/>
      <c r="Y351" s="178"/>
      <c r="Z351" s="178"/>
      <c r="AA351" s="178"/>
      <c r="AB351" s="178"/>
    </row>
    <row r="352" spans="2:40" x14ac:dyDescent="0.25">
      <c r="B352" s="10" t="s">
        <v>114</v>
      </c>
      <c r="C352" s="9" t="s">
        <v>113</v>
      </c>
      <c r="D352" s="11" t="s">
        <v>4</v>
      </c>
      <c r="E352" s="26">
        <v>4207.8712415135624</v>
      </c>
      <c r="F352" s="26">
        <v>4208.9719236456795</v>
      </c>
      <c r="G352" s="26">
        <v>4291.6582733909154</v>
      </c>
      <c r="H352" s="26">
        <v>4208.6039084390095</v>
      </c>
      <c r="I352" s="26">
        <v>4208.7998949431658</v>
      </c>
      <c r="J352" s="26">
        <v>4208.0091370494974</v>
      </c>
      <c r="K352" s="26">
        <v>4252.5412912973334</v>
      </c>
      <c r="L352" s="26">
        <v>4248.8508578653109</v>
      </c>
      <c r="M352" s="26">
        <v>4248.0605127858244</v>
      </c>
      <c r="N352" s="26">
        <v>4249.9858817978356</v>
      </c>
      <c r="O352" s="26">
        <v>4134.1636410165584</v>
      </c>
      <c r="P352" s="26">
        <v>4134.1952640177906</v>
      </c>
      <c r="Q352" s="28">
        <v>4150</v>
      </c>
      <c r="R352" s="28">
        <v>4150</v>
      </c>
      <c r="S352" s="28">
        <v>4150</v>
      </c>
      <c r="T352" s="28">
        <v>4150</v>
      </c>
      <c r="U352" s="28">
        <v>4150</v>
      </c>
      <c r="V352" s="170">
        <v>4150</v>
      </c>
      <c r="W352" s="170">
        <v>4150</v>
      </c>
      <c r="X352" s="170">
        <v>4150</v>
      </c>
      <c r="Y352" s="170">
        <v>4150</v>
      </c>
      <c r="Z352" s="170">
        <v>4150</v>
      </c>
      <c r="AA352" s="170">
        <v>4150</v>
      </c>
      <c r="AB352" s="170">
        <v>4150</v>
      </c>
      <c r="AC352" s="27">
        <v>4050</v>
      </c>
      <c r="AD352" s="27">
        <v>4050</v>
      </c>
      <c r="AE352" s="27">
        <v>4050</v>
      </c>
      <c r="AF352" s="27">
        <v>4050</v>
      </c>
      <c r="AG352" s="27">
        <v>4050</v>
      </c>
      <c r="AH352" s="9">
        <v>4050</v>
      </c>
      <c r="AI352" s="9">
        <v>4050</v>
      </c>
      <c r="AJ352" s="9">
        <v>4050</v>
      </c>
      <c r="AK352" s="9">
        <v>4050</v>
      </c>
      <c r="AL352" s="9">
        <v>4050</v>
      </c>
      <c r="AM352" s="9">
        <v>4050</v>
      </c>
      <c r="AN352" s="9">
        <v>4050</v>
      </c>
    </row>
    <row r="353" spans="2:40" x14ac:dyDescent="0.25">
      <c r="B353" s="10"/>
      <c r="D353" s="11" t="s">
        <v>5</v>
      </c>
      <c r="E353" s="26">
        <v>4094.3058452014793</v>
      </c>
      <c r="F353" s="26">
        <v>4149.6289532088813</v>
      </c>
      <c r="G353" s="26">
        <v>4174.7196666666659</v>
      </c>
      <c r="H353" s="26">
        <v>4087.9864516129037</v>
      </c>
      <c r="I353" s="26">
        <v>4121.6129032258068</v>
      </c>
      <c r="J353" s="26">
        <v>4095.6136666666657</v>
      </c>
      <c r="K353" s="26">
        <v>4144.4941935483876</v>
      </c>
      <c r="L353" s="26">
        <v>4015.6142783604682</v>
      </c>
      <c r="M353" s="26">
        <v>4011.1611994169921</v>
      </c>
      <c r="N353" s="26">
        <v>4128.7028605568821</v>
      </c>
      <c r="O353" s="26">
        <v>4111.2181558425355</v>
      </c>
      <c r="P353" s="26">
        <v>4174.3809677419358</v>
      </c>
      <c r="Q353" s="28">
        <v>4196.9206666666669</v>
      </c>
      <c r="R353" s="18">
        <v>4085.4062130115767</v>
      </c>
      <c r="S353" s="18">
        <v>4166.1873333333333</v>
      </c>
      <c r="T353" s="18">
        <v>4097.3570967741925</v>
      </c>
      <c r="U353" s="18">
        <v>4188.9183870967745</v>
      </c>
      <c r="V353" s="29">
        <v>4079.8003333333331</v>
      </c>
      <c r="W353" s="29">
        <v>3792.430967741936</v>
      </c>
      <c r="X353" s="29">
        <v>4061.9937375999993</v>
      </c>
      <c r="Y353" s="29">
        <v>4006.7373682580646</v>
      </c>
      <c r="Z353" s="29">
        <v>4019.1783966451612</v>
      </c>
      <c r="AA353" s="29">
        <v>3964.3640020082703</v>
      </c>
      <c r="AB353" s="29">
        <v>3941.6417676103483</v>
      </c>
      <c r="AC353" s="29">
        <v>4103.5225116537713</v>
      </c>
      <c r="AD353" s="27">
        <v>4065</v>
      </c>
      <c r="AE353" s="27">
        <v>4062</v>
      </c>
      <c r="AF353" s="27">
        <v>4079</v>
      </c>
      <c r="AG353" s="27">
        <v>4011</v>
      </c>
      <c r="AH353" s="9">
        <v>4077</v>
      </c>
    </row>
    <row r="354" spans="2:40" x14ac:dyDescent="0.25">
      <c r="B354" s="10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13"/>
      <c r="R354" s="14"/>
      <c r="S354" s="14"/>
      <c r="T354" s="14"/>
      <c r="U354" s="14"/>
      <c r="V354" s="178"/>
      <c r="W354" s="178"/>
      <c r="X354" s="178"/>
      <c r="Y354" s="178"/>
      <c r="Z354" s="178"/>
      <c r="AA354" s="178"/>
      <c r="AB354" s="178"/>
    </row>
    <row r="355" spans="2:40" ht="63" x14ac:dyDescent="0.25">
      <c r="B355" s="10" t="s">
        <v>115</v>
      </c>
      <c r="C355" s="9" t="s">
        <v>116</v>
      </c>
      <c r="D355" s="11" t="s">
        <v>4</v>
      </c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13"/>
      <c r="R355" s="14"/>
      <c r="S355" s="14"/>
      <c r="T355" s="14"/>
      <c r="U355" s="14"/>
      <c r="V355" s="178"/>
      <c r="W355" s="178"/>
      <c r="X355" s="29">
        <v>56</v>
      </c>
      <c r="Y355" s="29">
        <v>56</v>
      </c>
      <c r="Z355" s="29">
        <v>56</v>
      </c>
      <c r="AA355" s="29">
        <v>56</v>
      </c>
      <c r="AB355" s="29">
        <v>56</v>
      </c>
      <c r="AC355" s="29">
        <v>56</v>
      </c>
      <c r="AD355" s="29">
        <v>56</v>
      </c>
      <c r="AE355" s="29">
        <v>56</v>
      </c>
      <c r="AF355" s="29">
        <v>56</v>
      </c>
      <c r="AG355" s="29">
        <v>56</v>
      </c>
      <c r="AH355" s="18">
        <v>56</v>
      </c>
      <c r="AI355" s="18">
        <v>56</v>
      </c>
      <c r="AJ355" s="18">
        <v>56</v>
      </c>
      <c r="AK355" s="18">
        <v>56</v>
      </c>
      <c r="AL355" s="18">
        <v>56</v>
      </c>
      <c r="AM355" s="18">
        <v>56</v>
      </c>
      <c r="AN355" s="18">
        <v>56</v>
      </c>
    </row>
    <row r="356" spans="2:40" x14ac:dyDescent="0.25">
      <c r="B356" s="10"/>
      <c r="D356" s="11" t="s">
        <v>5</v>
      </c>
      <c r="Q356" s="13"/>
      <c r="R356" s="14"/>
      <c r="S356" s="14"/>
      <c r="T356" s="14"/>
      <c r="U356" s="14"/>
      <c r="V356" s="178"/>
      <c r="W356" s="178"/>
      <c r="X356" s="29">
        <v>56</v>
      </c>
      <c r="Y356" s="29">
        <v>56</v>
      </c>
      <c r="Z356" s="29">
        <v>56</v>
      </c>
      <c r="AA356" s="29">
        <v>56</v>
      </c>
      <c r="AB356" s="29">
        <v>56</v>
      </c>
      <c r="AC356" s="29">
        <v>56</v>
      </c>
      <c r="AD356" s="27">
        <v>56</v>
      </c>
      <c r="AE356" s="27">
        <v>56</v>
      </c>
      <c r="AF356" s="27">
        <v>56</v>
      </c>
      <c r="AG356" s="27">
        <v>56</v>
      </c>
      <c r="AH356" s="9">
        <v>56</v>
      </c>
    </row>
    <row r="357" spans="2:40" x14ac:dyDescent="0.25"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</row>
    <row r="358" spans="2:40" ht="31.5" x14ac:dyDescent="0.25">
      <c r="B358" s="10" t="s">
        <v>394</v>
      </c>
      <c r="C358" s="9" t="s">
        <v>89</v>
      </c>
      <c r="D358" s="11" t="s">
        <v>4</v>
      </c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18">
        <v>650</v>
      </c>
      <c r="R358" s="18">
        <v>650</v>
      </c>
      <c r="S358" s="18">
        <v>650</v>
      </c>
      <c r="T358" s="18">
        <v>650</v>
      </c>
      <c r="U358" s="18">
        <v>650</v>
      </c>
      <c r="V358" s="29">
        <v>650</v>
      </c>
      <c r="W358" s="29">
        <v>650</v>
      </c>
      <c r="X358" s="29">
        <v>650</v>
      </c>
      <c r="Y358" s="29">
        <v>650</v>
      </c>
      <c r="Z358" s="29">
        <v>650</v>
      </c>
      <c r="AA358" s="29">
        <v>650</v>
      </c>
      <c r="AB358" s="29">
        <v>650</v>
      </c>
      <c r="AC358" s="29">
        <v>650</v>
      </c>
      <c r="AD358" s="29">
        <v>650</v>
      </c>
      <c r="AE358" s="29">
        <v>650</v>
      </c>
      <c r="AF358" s="29">
        <v>650</v>
      </c>
      <c r="AG358" s="29">
        <v>650</v>
      </c>
      <c r="AH358" s="18">
        <v>650</v>
      </c>
      <c r="AI358" s="18">
        <v>650</v>
      </c>
      <c r="AJ358" s="18">
        <v>650</v>
      </c>
      <c r="AK358" s="18">
        <v>650</v>
      </c>
      <c r="AL358" s="18">
        <v>650</v>
      </c>
      <c r="AM358" s="18">
        <v>650</v>
      </c>
      <c r="AN358" s="18">
        <v>650</v>
      </c>
    </row>
    <row r="359" spans="2:40" x14ac:dyDescent="0.25">
      <c r="B359" s="10"/>
      <c r="D359" s="11" t="s">
        <v>5</v>
      </c>
      <c r="Q359" s="28">
        <v>645</v>
      </c>
      <c r="R359" s="18">
        <v>651</v>
      </c>
      <c r="S359" s="18">
        <v>638</v>
      </c>
      <c r="T359" s="18">
        <v>650</v>
      </c>
      <c r="U359" s="18">
        <v>641</v>
      </c>
      <c r="V359" s="29">
        <v>647</v>
      </c>
      <c r="W359" s="29">
        <v>653</v>
      </c>
      <c r="X359" s="29">
        <v>638</v>
      </c>
      <c r="Y359" s="29">
        <v>644</v>
      </c>
      <c r="Z359" s="29">
        <v>649</v>
      </c>
      <c r="AA359" s="29">
        <v>653</v>
      </c>
      <c r="AB359" s="29">
        <v>646</v>
      </c>
      <c r="AC359" s="27">
        <v>651</v>
      </c>
      <c r="AD359" s="27">
        <v>648</v>
      </c>
      <c r="AE359" s="27">
        <v>641</v>
      </c>
    </row>
    <row r="360" spans="2:40" x14ac:dyDescent="0.25">
      <c r="B360" s="10"/>
      <c r="Q360" s="13"/>
      <c r="R360" s="14"/>
      <c r="S360" s="14"/>
      <c r="T360" s="14"/>
      <c r="U360" s="14"/>
      <c r="V360" s="178"/>
      <c r="W360" s="178"/>
      <c r="X360" s="178"/>
      <c r="Y360" s="178"/>
      <c r="Z360" s="178"/>
      <c r="AA360" s="178"/>
      <c r="AB360" s="178"/>
    </row>
    <row r="361" spans="2:40" ht="31.5" x14ac:dyDescent="0.25">
      <c r="B361" s="10" t="s">
        <v>117</v>
      </c>
      <c r="C361" s="9" t="s">
        <v>116</v>
      </c>
      <c r="D361" s="11" t="s">
        <v>4</v>
      </c>
      <c r="Q361" s="9">
        <v>219</v>
      </c>
      <c r="R361" s="9">
        <v>219</v>
      </c>
      <c r="S361" s="9">
        <v>219</v>
      </c>
      <c r="T361" s="9">
        <v>219</v>
      </c>
      <c r="U361" s="9">
        <v>219</v>
      </c>
      <c r="V361" s="27">
        <v>219</v>
      </c>
      <c r="W361" s="27">
        <v>219</v>
      </c>
      <c r="X361" s="27">
        <v>219</v>
      </c>
      <c r="Y361" s="27">
        <v>219</v>
      </c>
      <c r="Z361" s="27">
        <v>219</v>
      </c>
      <c r="AA361" s="27">
        <v>219</v>
      </c>
      <c r="AB361" s="27">
        <v>219</v>
      </c>
      <c r="AC361" s="27">
        <v>219</v>
      </c>
      <c r="AD361" s="27">
        <v>219</v>
      </c>
      <c r="AE361" s="27">
        <v>219</v>
      </c>
      <c r="AF361" s="27">
        <v>219</v>
      </c>
      <c r="AG361" s="27">
        <v>219</v>
      </c>
      <c r="AH361" s="9">
        <v>219</v>
      </c>
      <c r="AI361" s="9">
        <v>219</v>
      </c>
      <c r="AJ361" s="9">
        <v>219</v>
      </c>
      <c r="AK361" s="9">
        <v>219</v>
      </c>
      <c r="AL361" s="9">
        <v>219</v>
      </c>
      <c r="AM361" s="9">
        <v>219</v>
      </c>
      <c r="AN361" s="9">
        <v>219</v>
      </c>
    </row>
    <row r="362" spans="2:40" x14ac:dyDescent="0.25">
      <c r="B362" s="10"/>
      <c r="D362" s="11" t="s">
        <v>5</v>
      </c>
      <c r="Q362" s="9">
        <v>219.99239631336408</v>
      </c>
      <c r="R362" s="9">
        <v>173.43751081448522</v>
      </c>
      <c r="S362" s="9">
        <v>209.62916459884201</v>
      </c>
      <c r="T362" s="9">
        <v>212.11874276261372</v>
      </c>
      <c r="U362" s="9">
        <v>209.78590570719601</v>
      </c>
      <c r="V362" s="27">
        <v>210.81088502894957</v>
      </c>
      <c r="W362" s="27">
        <v>211.08540115798178</v>
      </c>
      <c r="X362" s="27">
        <v>204.7</v>
      </c>
      <c r="Y362" s="27">
        <v>210.9</v>
      </c>
      <c r="Z362" s="27">
        <v>210.9</v>
      </c>
      <c r="AA362" s="27">
        <v>210.9</v>
      </c>
      <c r="AB362" s="27">
        <v>210.9</v>
      </c>
      <c r="AC362" s="27">
        <v>218</v>
      </c>
      <c r="AD362" s="27">
        <v>197</v>
      </c>
      <c r="AE362" s="27">
        <v>169</v>
      </c>
      <c r="AF362" s="27">
        <v>199</v>
      </c>
      <c r="AG362" s="27">
        <v>159</v>
      </c>
      <c r="AH362" s="9">
        <v>123</v>
      </c>
    </row>
    <row r="363" spans="2:40" x14ac:dyDescent="0.25">
      <c r="B363" s="10"/>
      <c r="Q363" s="9"/>
    </row>
    <row r="364" spans="2:40" ht="31.5" x14ac:dyDescent="0.25">
      <c r="B364" s="10" t="s">
        <v>118</v>
      </c>
      <c r="C364" s="9" t="s">
        <v>116</v>
      </c>
      <c r="D364" s="11" t="s">
        <v>4</v>
      </c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9">
        <v>90</v>
      </c>
      <c r="R364" s="9">
        <v>90</v>
      </c>
      <c r="S364" s="9">
        <v>90</v>
      </c>
      <c r="T364" s="9">
        <v>90</v>
      </c>
      <c r="U364" s="9">
        <v>90</v>
      </c>
      <c r="V364" s="27">
        <v>90</v>
      </c>
      <c r="W364" s="27">
        <v>90</v>
      </c>
      <c r="X364" s="27">
        <v>90</v>
      </c>
      <c r="Y364" s="27">
        <v>90</v>
      </c>
      <c r="Z364" s="27">
        <v>90</v>
      </c>
      <c r="AA364" s="27">
        <v>90</v>
      </c>
      <c r="AB364" s="27">
        <v>90</v>
      </c>
      <c r="AC364" s="27">
        <v>106</v>
      </c>
      <c r="AD364" s="27">
        <v>106</v>
      </c>
      <c r="AE364" s="27">
        <v>106</v>
      </c>
      <c r="AF364" s="27">
        <v>106</v>
      </c>
      <c r="AG364" s="27">
        <v>106</v>
      </c>
      <c r="AH364" s="9">
        <v>106</v>
      </c>
      <c r="AI364" s="9">
        <v>106</v>
      </c>
      <c r="AJ364" s="9">
        <v>106</v>
      </c>
      <c r="AK364" s="9">
        <v>106</v>
      </c>
      <c r="AL364" s="9">
        <v>106</v>
      </c>
      <c r="AM364" s="9">
        <v>106</v>
      </c>
      <c r="AN364" s="9">
        <v>106</v>
      </c>
    </row>
    <row r="365" spans="2:40" x14ac:dyDescent="0.25">
      <c r="B365" s="10"/>
      <c r="D365" s="11" t="s">
        <v>5</v>
      </c>
      <c r="Q365" s="9">
        <v>80</v>
      </c>
      <c r="R365" s="9">
        <v>112</v>
      </c>
      <c r="S365" s="9">
        <v>101</v>
      </c>
      <c r="T365" s="9">
        <v>91</v>
      </c>
      <c r="U365" s="9">
        <v>124</v>
      </c>
      <c r="V365" s="27">
        <v>121</v>
      </c>
      <c r="W365" s="27">
        <v>100</v>
      </c>
      <c r="X365" s="27">
        <v>115</v>
      </c>
      <c r="Y365" s="27">
        <v>109</v>
      </c>
      <c r="Z365" s="27">
        <v>110</v>
      </c>
      <c r="AA365" s="27">
        <v>112</v>
      </c>
      <c r="AB365" s="27">
        <v>92</v>
      </c>
      <c r="AC365" s="27">
        <v>88</v>
      </c>
      <c r="AD365" s="27">
        <v>97</v>
      </c>
      <c r="AE365" s="27">
        <v>112</v>
      </c>
    </row>
    <row r="366" spans="2:40" x14ac:dyDescent="0.25">
      <c r="B366" s="10"/>
      <c r="Q366" s="9"/>
    </row>
    <row r="367" spans="2:40" ht="31.5" x14ac:dyDescent="0.25">
      <c r="B367" s="10" t="s">
        <v>119</v>
      </c>
      <c r="C367" s="9" t="s">
        <v>116</v>
      </c>
      <c r="D367" s="11" t="s">
        <v>4</v>
      </c>
      <c r="Q367" s="9">
        <v>4</v>
      </c>
      <c r="R367" s="9">
        <v>4</v>
      </c>
      <c r="S367" s="9">
        <v>4</v>
      </c>
      <c r="T367" s="9">
        <v>4</v>
      </c>
      <c r="U367" s="9">
        <v>4</v>
      </c>
      <c r="V367" s="27">
        <v>4</v>
      </c>
      <c r="W367" s="27">
        <v>4</v>
      </c>
      <c r="X367" s="27">
        <v>4</v>
      </c>
      <c r="Y367" s="27">
        <v>4</v>
      </c>
      <c r="Z367" s="27">
        <v>4</v>
      </c>
      <c r="AA367" s="27">
        <v>4</v>
      </c>
      <c r="AB367" s="27">
        <v>4</v>
      </c>
      <c r="AC367" s="27">
        <v>2</v>
      </c>
      <c r="AD367" s="27">
        <v>2</v>
      </c>
      <c r="AE367" s="27">
        <v>2</v>
      </c>
      <c r="AF367" s="27">
        <v>2</v>
      </c>
      <c r="AG367" s="27">
        <v>2</v>
      </c>
      <c r="AH367" s="9">
        <v>2</v>
      </c>
      <c r="AI367" s="9">
        <v>2</v>
      </c>
      <c r="AJ367" s="9">
        <v>2</v>
      </c>
      <c r="AK367" s="9">
        <v>2</v>
      </c>
      <c r="AL367" s="9">
        <v>2</v>
      </c>
      <c r="AM367" s="9">
        <v>2</v>
      </c>
      <c r="AN367" s="9">
        <v>2</v>
      </c>
    </row>
    <row r="368" spans="2:40" x14ac:dyDescent="0.25">
      <c r="B368" s="10"/>
      <c r="D368" s="11" t="s">
        <v>5</v>
      </c>
      <c r="Q368" s="28">
        <v>2</v>
      </c>
      <c r="R368" s="18">
        <v>2</v>
      </c>
      <c r="S368" s="18">
        <v>3</v>
      </c>
      <c r="T368" s="18">
        <v>3</v>
      </c>
      <c r="U368" s="18">
        <v>2</v>
      </c>
      <c r="V368" s="29">
        <v>2</v>
      </c>
      <c r="W368" s="29">
        <v>2</v>
      </c>
      <c r="X368" s="29">
        <v>2</v>
      </c>
      <c r="Y368" s="29">
        <v>3</v>
      </c>
      <c r="Z368" s="29">
        <v>3</v>
      </c>
      <c r="AA368" s="29">
        <v>2</v>
      </c>
      <c r="AB368" s="29">
        <v>2</v>
      </c>
      <c r="AC368" s="27">
        <v>2</v>
      </c>
      <c r="AD368" s="27">
        <v>3</v>
      </c>
      <c r="AE368" s="27">
        <v>2</v>
      </c>
    </row>
    <row r="369" spans="2:40" x14ac:dyDescent="0.25">
      <c r="B369" s="10"/>
      <c r="Q369" s="18"/>
      <c r="R369" s="18"/>
      <c r="S369" s="18"/>
      <c r="T369" s="18"/>
      <c r="U369" s="18"/>
      <c r="V369" s="29"/>
      <c r="W369" s="29"/>
      <c r="X369" s="29"/>
      <c r="Y369" s="29"/>
      <c r="Z369" s="29"/>
      <c r="AA369" s="29"/>
      <c r="AB369" s="29"/>
    </row>
    <row r="370" spans="2:40" ht="31.5" x14ac:dyDescent="0.25">
      <c r="B370" s="10" t="s">
        <v>120</v>
      </c>
      <c r="C370" s="9" t="s">
        <v>116</v>
      </c>
      <c r="D370" s="11" t="s">
        <v>4</v>
      </c>
      <c r="Q370" s="9">
        <v>6</v>
      </c>
      <c r="R370" s="9">
        <v>6</v>
      </c>
      <c r="S370" s="9">
        <v>6</v>
      </c>
      <c r="T370" s="9">
        <v>6</v>
      </c>
      <c r="U370" s="9">
        <v>6</v>
      </c>
      <c r="V370" s="27">
        <v>6</v>
      </c>
      <c r="W370" s="27">
        <v>6</v>
      </c>
      <c r="X370" s="27">
        <v>6</v>
      </c>
      <c r="Y370" s="27">
        <v>6</v>
      </c>
      <c r="Z370" s="27">
        <v>6</v>
      </c>
      <c r="AA370" s="27">
        <v>6</v>
      </c>
      <c r="AB370" s="27">
        <v>6</v>
      </c>
      <c r="AC370" s="27">
        <v>4</v>
      </c>
      <c r="AD370" s="27">
        <v>4</v>
      </c>
      <c r="AE370" s="27">
        <v>4</v>
      </c>
      <c r="AF370" s="27">
        <v>4</v>
      </c>
      <c r="AG370" s="27">
        <v>4</v>
      </c>
      <c r="AH370" s="9">
        <v>4</v>
      </c>
      <c r="AI370" s="9">
        <v>4</v>
      </c>
      <c r="AJ370" s="9">
        <v>4</v>
      </c>
      <c r="AK370" s="9">
        <v>4</v>
      </c>
      <c r="AL370" s="9">
        <v>4</v>
      </c>
      <c r="AM370" s="9">
        <v>4</v>
      </c>
      <c r="AN370" s="9">
        <v>4</v>
      </c>
    </row>
    <row r="371" spans="2:40" x14ac:dyDescent="0.25">
      <c r="B371" s="10"/>
      <c r="D371" s="11" t="s">
        <v>5</v>
      </c>
      <c r="Q371" s="28">
        <v>4</v>
      </c>
      <c r="R371" s="18">
        <v>5</v>
      </c>
      <c r="S371" s="18">
        <v>4</v>
      </c>
      <c r="T371" s="18">
        <v>4</v>
      </c>
      <c r="U371" s="18">
        <v>5</v>
      </c>
      <c r="V371" s="29">
        <v>5</v>
      </c>
      <c r="W371" s="29">
        <v>4</v>
      </c>
      <c r="X371" s="29">
        <v>4</v>
      </c>
      <c r="Y371" s="29">
        <v>4</v>
      </c>
      <c r="Z371" s="29">
        <v>5</v>
      </c>
      <c r="AA371" s="29">
        <v>4</v>
      </c>
      <c r="AB371" s="29">
        <v>4</v>
      </c>
      <c r="AC371" s="27">
        <v>4</v>
      </c>
      <c r="AD371" s="27">
        <v>4</v>
      </c>
      <c r="AE371" s="27">
        <v>3</v>
      </c>
    </row>
    <row r="373" spans="2:40" ht="63" x14ac:dyDescent="0.25">
      <c r="B373" s="10" t="s">
        <v>121</v>
      </c>
      <c r="C373" s="9" t="s">
        <v>116</v>
      </c>
      <c r="D373" s="11" t="s">
        <v>4</v>
      </c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13"/>
      <c r="R373" s="14"/>
      <c r="S373" s="14"/>
      <c r="T373" s="14"/>
      <c r="U373" s="14"/>
      <c r="V373" s="178"/>
      <c r="W373" s="178"/>
      <c r="X373" s="178"/>
      <c r="Y373" s="178"/>
      <c r="Z373" s="178"/>
      <c r="AA373" s="178"/>
      <c r="AB373" s="178"/>
      <c r="AC373" s="27">
        <v>72</v>
      </c>
      <c r="AD373" s="27">
        <v>72</v>
      </c>
      <c r="AE373" s="27">
        <v>72</v>
      </c>
      <c r="AF373" s="27">
        <v>72</v>
      </c>
      <c r="AG373" s="27">
        <v>72</v>
      </c>
      <c r="AH373" s="9">
        <v>72</v>
      </c>
      <c r="AI373" s="9">
        <v>72</v>
      </c>
      <c r="AJ373" s="9">
        <v>72</v>
      </c>
      <c r="AK373" s="9">
        <v>72</v>
      </c>
      <c r="AL373" s="9">
        <v>72</v>
      </c>
      <c r="AM373" s="9">
        <v>72</v>
      </c>
      <c r="AN373" s="9">
        <v>72</v>
      </c>
    </row>
    <row r="374" spans="2:40" x14ac:dyDescent="0.25">
      <c r="B374" s="10"/>
      <c r="D374" s="11" t="s">
        <v>5</v>
      </c>
      <c r="Q374" s="13"/>
      <c r="R374" s="14"/>
      <c r="S374" s="14"/>
      <c r="T374" s="14"/>
      <c r="U374" s="14"/>
      <c r="V374" s="178"/>
      <c r="W374" s="178"/>
      <c r="X374" s="178"/>
      <c r="Y374" s="178"/>
      <c r="Z374" s="178"/>
      <c r="AA374" s="178"/>
      <c r="AB374" s="178"/>
      <c r="AC374" s="27">
        <v>72</v>
      </c>
      <c r="AD374" s="27">
        <v>72</v>
      </c>
      <c r="AE374" s="27">
        <v>72</v>
      </c>
      <c r="AF374" s="27">
        <v>72</v>
      </c>
      <c r="AG374" s="27">
        <v>72</v>
      </c>
      <c r="AH374" s="9">
        <v>72</v>
      </c>
    </row>
    <row r="375" spans="2:40" x14ac:dyDescent="0.25">
      <c r="B375" s="10"/>
      <c r="Q375" s="13"/>
      <c r="R375" s="14"/>
      <c r="S375" s="14"/>
      <c r="T375" s="14"/>
      <c r="U375" s="14"/>
      <c r="V375" s="178"/>
      <c r="W375" s="178"/>
      <c r="X375" s="178"/>
      <c r="Y375" s="178"/>
      <c r="Z375" s="178"/>
      <c r="AA375" s="178"/>
      <c r="AB375" s="178"/>
    </row>
    <row r="376" spans="2:40" ht="31.5" x14ac:dyDescent="0.25">
      <c r="B376" s="10" t="s">
        <v>122</v>
      </c>
      <c r="C376" s="9" t="s">
        <v>89</v>
      </c>
      <c r="D376" s="11" t="s">
        <v>4</v>
      </c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9">
        <v>650</v>
      </c>
      <c r="R376" s="9">
        <v>650</v>
      </c>
      <c r="S376" s="9">
        <v>650</v>
      </c>
      <c r="T376" s="9">
        <v>650</v>
      </c>
      <c r="U376" s="9">
        <v>650</v>
      </c>
      <c r="V376" s="27">
        <v>650</v>
      </c>
      <c r="W376" s="27">
        <v>650</v>
      </c>
      <c r="X376" s="27">
        <v>650</v>
      </c>
      <c r="Y376" s="27">
        <v>650</v>
      </c>
      <c r="Z376" s="27">
        <v>650</v>
      </c>
      <c r="AA376" s="27">
        <v>650</v>
      </c>
      <c r="AB376" s="27">
        <v>650</v>
      </c>
      <c r="AC376" s="27">
        <v>650</v>
      </c>
      <c r="AD376" s="27">
        <v>650</v>
      </c>
      <c r="AE376" s="27">
        <v>650</v>
      </c>
      <c r="AF376" s="27">
        <v>650</v>
      </c>
      <c r="AG376" s="27">
        <v>650</v>
      </c>
      <c r="AH376" s="9">
        <v>650</v>
      </c>
      <c r="AI376" s="9">
        <v>650</v>
      </c>
      <c r="AJ376" s="9">
        <v>650</v>
      </c>
      <c r="AK376" s="9">
        <v>650</v>
      </c>
      <c r="AL376" s="9">
        <v>650</v>
      </c>
      <c r="AM376" s="9">
        <v>650</v>
      </c>
      <c r="AN376" s="9">
        <v>650</v>
      </c>
    </row>
    <row r="377" spans="2:40" x14ac:dyDescent="0.25">
      <c r="B377" s="10"/>
      <c r="D377" s="11" t="s">
        <v>5</v>
      </c>
      <c r="Q377" s="13">
        <v>642</v>
      </c>
      <c r="R377" s="14">
        <v>640</v>
      </c>
      <c r="S377" s="14">
        <v>638</v>
      </c>
      <c r="T377" s="14">
        <v>640</v>
      </c>
      <c r="U377" s="14">
        <v>651</v>
      </c>
      <c r="V377" s="178">
        <v>650</v>
      </c>
      <c r="W377" s="178">
        <v>632</v>
      </c>
      <c r="X377" s="178">
        <v>640</v>
      </c>
      <c r="Y377" s="178">
        <v>644</v>
      </c>
      <c r="Z377" s="178">
        <v>645</v>
      </c>
      <c r="AA377" s="178">
        <v>639</v>
      </c>
      <c r="AB377" s="178">
        <v>645</v>
      </c>
      <c r="AC377" s="27">
        <v>648</v>
      </c>
      <c r="AD377" s="27">
        <v>648</v>
      </c>
      <c r="AE377" s="27">
        <v>641</v>
      </c>
      <c r="AF377" s="27">
        <v>646</v>
      </c>
    </row>
    <row r="378" spans="2:40" x14ac:dyDescent="0.25">
      <c r="B378" s="10"/>
      <c r="Q378" s="13"/>
      <c r="R378" s="14"/>
      <c r="S378" s="14"/>
      <c r="T378" s="14"/>
      <c r="U378" s="14"/>
      <c r="V378" s="178"/>
      <c r="W378" s="178"/>
      <c r="X378" s="178"/>
      <c r="Y378" s="178"/>
      <c r="Z378" s="178"/>
      <c r="AA378" s="178"/>
      <c r="AB378" s="178"/>
    </row>
    <row r="379" spans="2:40" ht="31.5" x14ac:dyDescent="0.25">
      <c r="B379" s="10" t="s">
        <v>123</v>
      </c>
      <c r="C379" s="9" t="s">
        <v>116</v>
      </c>
      <c r="D379" s="11" t="s">
        <v>4</v>
      </c>
      <c r="Q379" s="28">
        <v>270</v>
      </c>
      <c r="R379" s="18">
        <v>270</v>
      </c>
      <c r="S379" s="18">
        <v>270</v>
      </c>
      <c r="T379" s="18">
        <v>270</v>
      </c>
      <c r="U379" s="18">
        <v>270</v>
      </c>
      <c r="V379" s="18">
        <v>270</v>
      </c>
      <c r="W379" s="18">
        <v>220</v>
      </c>
      <c r="X379" s="18">
        <v>220</v>
      </c>
      <c r="Y379" s="18">
        <v>220</v>
      </c>
      <c r="Z379" s="18">
        <v>240</v>
      </c>
      <c r="AA379" s="18">
        <v>240</v>
      </c>
      <c r="AB379" s="18">
        <v>240</v>
      </c>
      <c r="AC379" s="9">
        <v>270</v>
      </c>
      <c r="AD379" s="9">
        <v>270</v>
      </c>
      <c r="AE379" s="30">
        <v>270</v>
      </c>
      <c r="AF379" s="9">
        <v>270</v>
      </c>
      <c r="AG379" s="9">
        <v>270</v>
      </c>
      <c r="AH379" s="9">
        <v>270</v>
      </c>
      <c r="AI379" s="9">
        <v>270</v>
      </c>
      <c r="AJ379" s="9">
        <v>270</v>
      </c>
      <c r="AK379" s="9">
        <v>270</v>
      </c>
      <c r="AL379" s="9">
        <v>270</v>
      </c>
      <c r="AM379" s="9">
        <v>270</v>
      </c>
      <c r="AN379" s="9">
        <v>270</v>
      </c>
    </row>
    <row r="380" spans="2:40" x14ac:dyDescent="0.25">
      <c r="B380" s="10"/>
      <c r="D380" s="11" t="s">
        <v>5</v>
      </c>
      <c r="Q380" s="28">
        <v>216</v>
      </c>
      <c r="R380" s="18">
        <v>170</v>
      </c>
      <c r="S380" s="18">
        <v>177</v>
      </c>
      <c r="T380" s="18">
        <v>194</v>
      </c>
      <c r="U380" s="18">
        <v>222</v>
      </c>
      <c r="V380" s="18">
        <v>226</v>
      </c>
      <c r="W380" s="18">
        <v>114</v>
      </c>
      <c r="X380" s="18">
        <v>191</v>
      </c>
      <c r="Y380" s="18">
        <v>200</v>
      </c>
      <c r="Z380" s="18">
        <v>235.38461538461539</v>
      </c>
      <c r="AA380" s="18">
        <v>240.46615384615384</v>
      </c>
      <c r="AB380" s="18">
        <v>217.74193548387098</v>
      </c>
      <c r="AC380" s="9">
        <v>151</v>
      </c>
      <c r="AD380" s="9">
        <v>247</v>
      </c>
      <c r="AE380" s="30">
        <v>169</v>
      </c>
      <c r="AF380" s="9">
        <v>180</v>
      </c>
      <c r="AG380" s="9">
        <v>202</v>
      </c>
      <c r="AH380" s="9">
        <v>220</v>
      </c>
    </row>
    <row r="381" spans="2:40" x14ac:dyDescent="0.25">
      <c r="B381" s="10"/>
      <c r="Q381" s="13"/>
      <c r="R381" s="14"/>
      <c r="S381" s="14"/>
      <c r="T381" s="14"/>
      <c r="U381" s="14"/>
      <c r="V381" s="178"/>
      <c r="W381" s="178"/>
      <c r="X381" s="178"/>
      <c r="Y381" s="178"/>
      <c r="Z381" s="178"/>
      <c r="AA381" s="178"/>
      <c r="AB381" s="178"/>
    </row>
    <row r="382" spans="2:40" ht="31.5" x14ac:dyDescent="0.25">
      <c r="B382" s="10" t="s">
        <v>124</v>
      </c>
      <c r="C382" s="9" t="s">
        <v>116</v>
      </c>
      <c r="D382" s="11" t="s">
        <v>4</v>
      </c>
      <c r="Q382" s="9">
        <v>90</v>
      </c>
      <c r="R382" s="9">
        <v>90</v>
      </c>
      <c r="S382" s="9">
        <v>90</v>
      </c>
      <c r="T382" s="9">
        <v>90</v>
      </c>
      <c r="U382" s="9">
        <v>90</v>
      </c>
      <c r="V382" s="27">
        <v>90</v>
      </c>
      <c r="W382" s="27">
        <v>90</v>
      </c>
      <c r="X382" s="27">
        <v>90</v>
      </c>
      <c r="Y382" s="27">
        <v>90</v>
      </c>
      <c r="Z382" s="27">
        <v>90</v>
      </c>
      <c r="AA382" s="27">
        <v>90</v>
      </c>
      <c r="AB382" s="27">
        <v>90</v>
      </c>
      <c r="AC382" s="27">
        <v>90</v>
      </c>
      <c r="AD382" s="27">
        <v>90</v>
      </c>
      <c r="AE382" s="27">
        <v>90</v>
      </c>
      <c r="AF382" s="29">
        <v>833</v>
      </c>
      <c r="AG382" s="170">
        <v>833</v>
      </c>
      <c r="AH382" s="18">
        <v>833</v>
      </c>
      <c r="AI382" s="28">
        <v>833</v>
      </c>
      <c r="AJ382" s="18">
        <v>833</v>
      </c>
      <c r="AK382" s="28">
        <v>833</v>
      </c>
      <c r="AL382" s="18">
        <v>833</v>
      </c>
      <c r="AM382" s="28">
        <v>833</v>
      </c>
      <c r="AN382" s="18">
        <v>833</v>
      </c>
    </row>
    <row r="383" spans="2:40" x14ac:dyDescent="0.25">
      <c r="B383" s="10"/>
      <c r="D383" s="11" t="s">
        <v>5</v>
      </c>
      <c r="Q383" s="9">
        <v>48</v>
      </c>
      <c r="R383" s="9">
        <v>49</v>
      </c>
      <c r="S383" s="9">
        <v>57</v>
      </c>
      <c r="T383" s="9">
        <v>61</v>
      </c>
      <c r="U383" s="9">
        <v>87</v>
      </c>
      <c r="V383" s="27">
        <v>82</v>
      </c>
      <c r="W383" s="27">
        <v>82</v>
      </c>
      <c r="X383" s="27">
        <v>70</v>
      </c>
      <c r="Y383" s="27">
        <v>73</v>
      </c>
      <c r="Z383" s="27">
        <v>69</v>
      </c>
      <c r="AA383" s="27">
        <v>87</v>
      </c>
      <c r="AB383" s="27">
        <v>65</v>
      </c>
      <c r="AC383" s="27">
        <v>52</v>
      </c>
      <c r="AD383" s="27">
        <v>70</v>
      </c>
    </row>
    <row r="384" spans="2:40" x14ac:dyDescent="0.25">
      <c r="B384" s="10"/>
      <c r="Q384" s="13"/>
      <c r="R384" s="14"/>
      <c r="S384" s="14"/>
      <c r="T384" s="14"/>
      <c r="U384" s="14"/>
      <c r="V384" s="178"/>
      <c r="W384" s="178"/>
      <c r="X384" s="178"/>
      <c r="Y384" s="178"/>
      <c r="Z384" s="178"/>
      <c r="AA384" s="178"/>
      <c r="AB384" s="178"/>
    </row>
    <row r="385" spans="2:40" ht="31.5" x14ac:dyDescent="0.25">
      <c r="B385" s="10" t="s">
        <v>125</v>
      </c>
      <c r="C385" s="9" t="s">
        <v>116</v>
      </c>
      <c r="D385" s="11" t="s">
        <v>4</v>
      </c>
      <c r="Q385" s="22">
        <v>5</v>
      </c>
      <c r="R385" s="22">
        <v>5</v>
      </c>
      <c r="S385" s="22">
        <v>5</v>
      </c>
      <c r="T385" s="22">
        <v>5</v>
      </c>
      <c r="U385" s="22">
        <v>5</v>
      </c>
      <c r="V385" s="196">
        <v>5</v>
      </c>
      <c r="W385" s="196">
        <v>5</v>
      </c>
      <c r="X385" s="196">
        <v>5</v>
      </c>
      <c r="Y385" s="196">
        <v>5</v>
      </c>
      <c r="Z385" s="196">
        <v>5</v>
      </c>
      <c r="AA385" s="196">
        <v>5</v>
      </c>
      <c r="AB385" s="196">
        <v>5</v>
      </c>
      <c r="AC385" s="196">
        <v>5</v>
      </c>
      <c r="AD385" s="196">
        <v>5</v>
      </c>
      <c r="AE385" s="196">
        <v>5</v>
      </c>
      <c r="AF385" s="27">
        <v>288</v>
      </c>
      <c r="AG385" s="27">
        <v>288</v>
      </c>
      <c r="AH385" s="9">
        <v>288</v>
      </c>
      <c r="AI385" s="9">
        <v>288</v>
      </c>
      <c r="AJ385" s="9">
        <v>288</v>
      </c>
      <c r="AK385" s="9">
        <v>288</v>
      </c>
      <c r="AL385" s="9">
        <v>288</v>
      </c>
      <c r="AM385" s="9">
        <v>288</v>
      </c>
      <c r="AN385" s="9">
        <v>288</v>
      </c>
    </row>
    <row r="386" spans="2:40" x14ac:dyDescent="0.25">
      <c r="B386" s="10"/>
      <c r="D386" s="11" t="s">
        <v>5</v>
      </c>
      <c r="Q386" s="22">
        <v>3</v>
      </c>
      <c r="R386" s="9">
        <v>2</v>
      </c>
      <c r="S386" s="9">
        <v>4</v>
      </c>
      <c r="T386" s="9">
        <v>3</v>
      </c>
      <c r="U386" s="9">
        <v>3</v>
      </c>
      <c r="V386" s="27">
        <v>3</v>
      </c>
      <c r="W386" s="27">
        <v>4</v>
      </c>
      <c r="X386" s="27">
        <v>2</v>
      </c>
      <c r="Y386" s="27">
        <v>4</v>
      </c>
      <c r="Z386" s="27">
        <v>4</v>
      </c>
      <c r="AA386" s="27">
        <v>4</v>
      </c>
      <c r="AB386" s="27">
        <v>2</v>
      </c>
      <c r="AC386" s="27">
        <v>2</v>
      </c>
      <c r="AD386" s="27">
        <v>3</v>
      </c>
    </row>
    <row r="387" spans="2:40" x14ac:dyDescent="0.25">
      <c r="B387" s="10"/>
      <c r="Q387" s="13"/>
      <c r="R387" s="14"/>
      <c r="S387" s="14"/>
      <c r="T387" s="14"/>
      <c r="U387" s="14"/>
      <c r="V387" s="178"/>
      <c r="W387" s="178"/>
      <c r="X387" s="178"/>
      <c r="Y387" s="178"/>
      <c r="Z387" s="178"/>
      <c r="AA387" s="178"/>
      <c r="AB387" s="178"/>
    </row>
    <row r="388" spans="2:40" ht="31.5" x14ac:dyDescent="0.25">
      <c r="B388" s="10" t="s">
        <v>126</v>
      </c>
      <c r="C388" s="9" t="s">
        <v>116</v>
      </c>
      <c r="D388" s="11" t="s">
        <v>4</v>
      </c>
      <c r="Q388" s="22">
        <v>8</v>
      </c>
      <c r="R388" s="22">
        <v>8</v>
      </c>
      <c r="S388" s="22">
        <v>8</v>
      </c>
      <c r="T388" s="22">
        <v>8</v>
      </c>
      <c r="U388" s="22">
        <v>8</v>
      </c>
      <c r="V388" s="196">
        <v>8</v>
      </c>
      <c r="W388" s="196">
        <v>8</v>
      </c>
      <c r="X388" s="196">
        <v>8</v>
      </c>
      <c r="Y388" s="196">
        <v>8</v>
      </c>
      <c r="Z388" s="196">
        <v>8</v>
      </c>
      <c r="AA388" s="196">
        <v>8</v>
      </c>
      <c r="AB388" s="196">
        <v>8</v>
      </c>
      <c r="AC388" s="196">
        <v>8</v>
      </c>
      <c r="AD388" s="196">
        <v>8</v>
      </c>
      <c r="AE388" s="196">
        <v>8</v>
      </c>
      <c r="AF388" s="27">
        <v>288</v>
      </c>
      <c r="AG388" s="27">
        <v>288</v>
      </c>
      <c r="AH388" s="9">
        <v>288</v>
      </c>
      <c r="AI388" s="9">
        <v>288</v>
      </c>
      <c r="AJ388" s="9">
        <v>288</v>
      </c>
      <c r="AK388" s="9">
        <v>288</v>
      </c>
      <c r="AL388" s="9">
        <v>288</v>
      </c>
      <c r="AM388" s="9">
        <v>288</v>
      </c>
      <c r="AN388" s="9">
        <v>288</v>
      </c>
    </row>
    <row r="389" spans="2:40" x14ac:dyDescent="0.25">
      <c r="B389" s="10"/>
      <c r="D389" s="11" t="s">
        <v>5</v>
      </c>
      <c r="Q389" s="22">
        <v>4</v>
      </c>
      <c r="R389" s="9">
        <v>5</v>
      </c>
      <c r="S389" s="9">
        <v>6</v>
      </c>
      <c r="T389" s="9">
        <v>4</v>
      </c>
      <c r="U389" s="9">
        <v>6</v>
      </c>
      <c r="V389" s="27">
        <v>7</v>
      </c>
      <c r="W389" s="27">
        <v>5</v>
      </c>
      <c r="X389" s="27">
        <v>6</v>
      </c>
      <c r="Y389" s="27">
        <v>4</v>
      </c>
      <c r="Z389" s="27">
        <v>5</v>
      </c>
      <c r="AA389" s="27">
        <v>6</v>
      </c>
      <c r="AB389" s="27">
        <v>5</v>
      </c>
      <c r="AC389" s="27">
        <v>7</v>
      </c>
      <c r="AD389" s="27">
        <v>5</v>
      </c>
    </row>
    <row r="390" spans="2:40" x14ac:dyDescent="0.25">
      <c r="B390" s="10"/>
      <c r="Q390" s="13"/>
      <c r="R390" s="14"/>
      <c r="S390" s="14"/>
      <c r="T390" s="14"/>
      <c r="U390" s="14"/>
      <c r="V390" s="178"/>
      <c r="W390" s="178"/>
      <c r="X390" s="178"/>
      <c r="Y390" s="178"/>
      <c r="Z390" s="178"/>
      <c r="AA390" s="178"/>
      <c r="AB390" s="178"/>
    </row>
    <row r="391" spans="2:40" ht="31.5" x14ac:dyDescent="0.25">
      <c r="B391" s="10" t="s">
        <v>358</v>
      </c>
      <c r="C391" s="21" t="s">
        <v>359</v>
      </c>
      <c r="D391" s="11" t="s">
        <v>4</v>
      </c>
      <c r="Q391" s="28">
        <v>38161</v>
      </c>
      <c r="R391" s="28">
        <v>38161</v>
      </c>
      <c r="S391" s="28">
        <v>38161</v>
      </c>
      <c r="T391" s="28">
        <v>38161</v>
      </c>
      <c r="U391" s="28">
        <v>38161</v>
      </c>
      <c r="V391" s="170">
        <v>38161</v>
      </c>
      <c r="W391" s="170">
        <v>38161</v>
      </c>
      <c r="X391" s="170">
        <v>38161</v>
      </c>
      <c r="Y391" s="170">
        <v>38161</v>
      </c>
      <c r="Z391" s="170">
        <v>38161</v>
      </c>
      <c r="AA391" s="170">
        <v>38161</v>
      </c>
      <c r="AB391" s="170">
        <v>38161</v>
      </c>
      <c r="AC391" s="27">
        <v>32417</v>
      </c>
      <c r="AD391" s="27">
        <v>32417</v>
      </c>
      <c r="AE391" s="27">
        <v>32417</v>
      </c>
      <c r="AF391" s="27">
        <v>32417</v>
      </c>
      <c r="AG391" s="27">
        <v>32417</v>
      </c>
      <c r="AH391" s="9">
        <v>32417</v>
      </c>
      <c r="AI391" s="9">
        <v>32417</v>
      </c>
      <c r="AJ391" s="9">
        <v>32417</v>
      </c>
      <c r="AK391" s="9">
        <v>32417</v>
      </c>
      <c r="AL391" s="9">
        <v>32417</v>
      </c>
      <c r="AM391" s="9">
        <v>32417</v>
      </c>
      <c r="AN391" s="9">
        <v>32417</v>
      </c>
    </row>
    <row r="392" spans="2:40" x14ac:dyDescent="0.25">
      <c r="B392" s="10"/>
      <c r="D392" s="11" t="s">
        <v>5</v>
      </c>
      <c r="Q392" s="28">
        <v>39189</v>
      </c>
      <c r="R392" s="28">
        <v>38980</v>
      </c>
      <c r="S392" s="28">
        <v>33483</v>
      </c>
      <c r="T392" s="28">
        <v>31578</v>
      </c>
      <c r="U392" s="28">
        <v>29152</v>
      </c>
      <c r="V392" s="170">
        <v>29152</v>
      </c>
      <c r="W392" s="170">
        <v>28345</v>
      </c>
      <c r="X392" s="170">
        <v>31851</v>
      </c>
      <c r="Y392" s="170">
        <v>35331</v>
      </c>
      <c r="Z392" s="170">
        <v>35809</v>
      </c>
      <c r="AA392" s="170">
        <v>35929</v>
      </c>
      <c r="AB392" s="170">
        <v>35415</v>
      </c>
      <c r="AC392" s="29">
        <v>34694</v>
      </c>
      <c r="AD392" s="29">
        <v>31983</v>
      </c>
      <c r="AE392" s="29">
        <v>30557</v>
      </c>
      <c r="AF392" s="27">
        <v>30141</v>
      </c>
      <c r="AG392" s="27">
        <v>30186</v>
      </c>
      <c r="AH392" s="9">
        <v>29843</v>
      </c>
    </row>
    <row r="393" spans="2:40" x14ac:dyDescent="0.25">
      <c r="B393" s="10"/>
      <c r="Q393" s="13"/>
      <c r="R393" s="13"/>
      <c r="S393" s="13"/>
      <c r="T393" s="13"/>
      <c r="U393" s="13"/>
      <c r="V393" s="185"/>
      <c r="W393" s="185"/>
      <c r="X393" s="185"/>
      <c r="Y393" s="185"/>
      <c r="Z393" s="185"/>
      <c r="AA393" s="185"/>
      <c r="AB393" s="185"/>
    </row>
    <row r="394" spans="2:40" x14ac:dyDescent="0.25">
      <c r="B394" s="10" t="s">
        <v>127</v>
      </c>
      <c r="C394" s="43" t="s">
        <v>128</v>
      </c>
      <c r="D394" s="11" t="s">
        <v>4</v>
      </c>
      <c r="Q394" s="28">
        <v>26553</v>
      </c>
      <c r="R394" s="28">
        <v>26553</v>
      </c>
      <c r="S394" s="28">
        <v>26553</v>
      </c>
      <c r="T394" s="28">
        <v>26553</v>
      </c>
      <c r="U394" s="28">
        <v>26553</v>
      </c>
      <c r="V394" s="170">
        <v>26553</v>
      </c>
      <c r="W394" s="170">
        <v>26553</v>
      </c>
      <c r="X394" s="170">
        <v>26553</v>
      </c>
      <c r="Y394" s="170">
        <v>26553</v>
      </c>
      <c r="Z394" s="170">
        <v>26553</v>
      </c>
      <c r="AA394" s="170">
        <v>26553</v>
      </c>
      <c r="AB394" s="170">
        <v>26553</v>
      </c>
      <c r="AC394" s="27">
        <v>22747</v>
      </c>
      <c r="AD394" s="27">
        <v>22747</v>
      </c>
      <c r="AE394" s="27">
        <v>22747</v>
      </c>
      <c r="AF394" s="27">
        <v>21262</v>
      </c>
      <c r="AG394" s="27">
        <v>22747</v>
      </c>
      <c r="AH394" s="9">
        <v>22747</v>
      </c>
      <c r="AI394" s="9">
        <v>22747</v>
      </c>
      <c r="AJ394" s="9">
        <v>22747</v>
      </c>
      <c r="AK394" s="9">
        <v>22747</v>
      </c>
      <c r="AL394" s="9">
        <v>22747</v>
      </c>
      <c r="AM394" s="9">
        <v>22747</v>
      </c>
      <c r="AN394" s="9">
        <v>22747</v>
      </c>
    </row>
    <row r="395" spans="2:40" x14ac:dyDescent="0.25">
      <c r="B395" s="10"/>
      <c r="D395" s="11" t="s">
        <v>5</v>
      </c>
      <c r="Q395" s="28">
        <v>27201.040340781499</v>
      </c>
      <c r="R395" s="18">
        <v>27994.791270886799</v>
      </c>
      <c r="S395" s="18">
        <v>23322.867695923</v>
      </c>
      <c r="T395" s="18">
        <v>22306.59</v>
      </c>
      <c r="U395" s="18">
        <v>21011.58</v>
      </c>
      <c r="V395" s="29">
        <v>21011.58</v>
      </c>
      <c r="W395" s="29">
        <v>20990.94</v>
      </c>
      <c r="X395" s="29">
        <v>23227.47</v>
      </c>
      <c r="Y395" s="29">
        <v>25483.68</v>
      </c>
      <c r="Z395" s="29">
        <v>25886.87</v>
      </c>
      <c r="AA395" s="29">
        <v>25923.13</v>
      </c>
      <c r="AB395" s="29">
        <v>25461.88</v>
      </c>
      <c r="AC395" s="29">
        <v>25081.08</v>
      </c>
      <c r="AD395" s="29">
        <v>23338.14</v>
      </c>
      <c r="AE395" s="29">
        <v>22571.81</v>
      </c>
      <c r="AF395" s="27">
        <v>21279</v>
      </c>
      <c r="AG395" s="27">
        <v>21061</v>
      </c>
      <c r="AH395" s="9">
        <v>20815</v>
      </c>
    </row>
    <row r="396" spans="2:40" x14ac:dyDescent="0.25">
      <c r="B396" s="10"/>
      <c r="Q396" s="13"/>
      <c r="R396" s="14"/>
      <c r="S396" s="14"/>
      <c r="T396" s="14"/>
      <c r="U396" s="14"/>
      <c r="V396" s="178"/>
      <c r="W396" s="178"/>
      <c r="X396" s="178"/>
      <c r="Y396" s="178"/>
      <c r="Z396" s="178"/>
      <c r="AA396" s="178"/>
      <c r="AB396" s="178"/>
    </row>
    <row r="397" spans="2:40" x14ac:dyDescent="0.25">
      <c r="B397" s="44" t="s">
        <v>312</v>
      </c>
      <c r="C397" s="43" t="s">
        <v>3</v>
      </c>
      <c r="D397" s="11" t="s">
        <v>4</v>
      </c>
      <c r="E397" s="12">
        <v>18</v>
      </c>
      <c r="F397" s="12">
        <v>18</v>
      </c>
      <c r="G397" s="12">
        <v>18</v>
      </c>
      <c r="H397" s="12">
        <v>18</v>
      </c>
      <c r="I397" s="12">
        <v>18</v>
      </c>
      <c r="J397" s="12">
        <v>18</v>
      </c>
      <c r="K397" s="12">
        <v>18</v>
      </c>
      <c r="L397" s="12">
        <v>18</v>
      </c>
      <c r="M397" s="12">
        <v>18</v>
      </c>
      <c r="N397" s="12">
        <v>18</v>
      </c>
      <c r="O397" s="12">
        <v>18</v>
      </c>
      <c r="P397" s="12">
        <v>18</v>
      </c>
      <c r="Q397" s="13">
        <v>18.5</v>
      </c>
      <c r="R397" s="14">
        <v>18.5</v>
      </c>
      <c r="S397" s="14">
        <v>18.5</v>
      </c>
      <c r="T397" s="14">
        <v>18.5</v>
      </c>
      <c r="U397" s="14">
        <v>18.5</v>
      </c>
      <c r="V397" s="178">
        <v>18.5</v>
      </c>
      <c r="W397" s="178">
        <v>18.5</v>
      </c>
      <c r="X397" s="178">
        <v>18.5</v>
      </c>
      <c r="Y397" s="178">
        <v>18.5</v>
      </c>
      <c r="Z397" s="178">
        <v>18.5</v>
      </c>
      <c r="AA397" s="178">
        <v>18.5</v>
      </c>
      <c r="AB397" s="178">
        <v>18.5</v>
      </c>
      <c r="AC397" s="27">
        <v>24</v>
      </c>
      <c r="AD397" s="27">
        <v>24</v>
      </c>
      <c r="AE397" s="27">
        <v>24</v>
      </c>
      <c r="AF397" s="27">
        <v>24</v>
      </c>
      <c r="AG397" s="27">
        <v>24</v>
      </c>
      <c r="AH397" s="9">
        <v>24</v>
      </c>
      <c r="AI397" s="9">
        <v>24</v>
      </c>
      <c r="AJ397" s="9">
        <v>24</v>
      </c>
      <c r="AK397" s="9">
        <v>24</v>
      </c>
      <c r="AL397" s="9">
        <v>24</v>
      </c>
      <c r="AM397" s="9">
        <v>24</v>
      </c>
      <c r="AN397" s="9">
        <v>24</v>
      </c>
    </row>
    <row r="398" spans="2:40" x14ac:dyDescent="0.25">
      <c r="B398" s="10"/>
      <c r="D398" s="11" t="s">
        <v>5</v>
      </c>
      <c r="E398" s="19">
        <v>18.598891598125377</v>
      </c>
      <c r="F398" s="19">
        <v>18.999999999999996</v>
      </c>
      <c r="G398" s="19">
        <v>16.533416801547943</v>
      </c>
      <c r="H398" s="19">
        <v>14.962801699864031</v>
      </c>
      <c r="I398" s="19">
        <v>13.350237733784503</v>
      </c>
      <c r="J398" s="19">
        <v>17</v>
      </c>
      <c r="K398" s="19">
        <v>16.56439152408338</v>
      </c>
      <c r="L398" s="19">
        <v>16.404490530399414</v>
      </c>
      <c r="M398" s="19">
        <v>16.904951415671832</v>
      </c>
      <c r="N398" s="19">
        <v>17</v>
      </c>
      <c r="O398" s="19">
        <v>17.195931006872478</v>
      </c>
      <c r="P398" s="19">
        <v>17.5</v>
      </c>
      <c r="Q398" s="13">
        <v>17.499999999999979</v>
      </c>
      <c r="R398" s="14">
        <v>17.499999999999979</v>
      </c>
      <c r="S398" s="14">
        <v>17.500000000000007</v>
      </c>
      <c r="T398" s="14">
        <v>11.981054491425814</v>
      </c>
      <c r="U398" s="14">
        <v>9.9999999999999787</v>
      </c>
      <c r="V398" s="178">
        <v>9.9999999999999947</v>
      </c>
      <c r="W398" s="178">
        <v>12.41088140107502</v>
      </c>
      <c r="X398" s="178">
        <v>13.883968262804824</v>
      </c>
      <c r="Y398" s="178">
        <v>11.809559133038565</v>
      </c>
      <c r="Z398" s="178">
        <v>11.38795576363912</v>
      </c>
      <c r="AA398" s="178">
        <v>13.861436746014595</v>
      </c>
      <c r="AB398" s="178">
        <v>19.363072859362152</v>
      </c>
      <c r="AC398" s="29">
        <v>20</v>
      </c>
      <c r="AD398" s="29">
        <v>24.182759153218914</v>
      </c>
      <c r="AE398" s="29">
        <v>26.526962817955745</v>
      </c>
      <c r="AF398" s="27">
        <v>22.858400633412511</v>
      </c>
      <c r="AG398" s="27">
        <v>26.5</v>
      </c>
      <c r="AH398" s="9">
        <v>32.009859429497943</v>
      </c>
    </row>
    <row r="399" spans="2:40" x14ac:dyDescent="0.25">
      <c r="B399" s="45"/>
      <c r="C399" s="46"/>
      <c r="Q399" s="46"/>
    </row>
    <row r="400" spans="2:40" x14ac:dyDescent="0.25">
      <c r="B400" s="47" t="s">
        <v>129</v>
      </c>
      <c r="C400" s="47" t="s">
        <v>3</v>
      </c>
      <c r="D400" s="11" t="s">
        <v>4</v>
      </c>
      <c r="E400" s="12">
        <v>47</v>
      </c>
      <c r="F400" s="12">
        <v>47</v>
      </c>
      <c r="G400" s="12">
        <v>47</v>
      </c>
      <c r="H400" s="12">
        <v>47</v>
      </c>
      <c r="I400" s="12">
        <v>47</v>
      </c>
      <c r="J400" s="12">
        <v>47</v>
      </c>
      <c r="K400" s="12">
        <v>47</v>
      </c>
      <c r="L400" s="12">
        <v>47</v>
      </c>
      <c r="M400" s="12">
        <v>47</v>
      </c>
      <c r="N400" s="12">
        <v>47</v>
      </c>
      <c r="O400" s="12">
        <v>47</v>
      </c>
      <c r="P400" s="12">
        <v>47</v>
      </c>
      <c r="Q400" s="48">
        <v>46</v>
      </c>
      <c r="R400" s="9">
        <v>46</v>
      </c>
      <c r="S400" s="9">
        <v>46</v>
      </c>
      <c r="T400" s="9">
        <v>46</v>
      </c>
      <c r="U400" s="9">
        <v>46</v>
      </c>
      <c r="V400" s="27">
        <v>46</v>
      </c>
      <c r="W400" s="27">
        <v>46</v>
      </c>
      <c r="X400" s="27">
        <v>46</v>
      </c>
      <c r="Y400" s="27">
        <v>46</v>
      </c>
      <c r="Z400" s="27">
        <v>46</v>
      </c>
      <c r="AA400" s="27">
        <v>46</v>
      </c>
      <c r="AB400" s="27">
        <v>46</v>
      </c>
      <c r="AC400" s="27">
        <v>36</v>
      </c>
      <c r="AD400" s="27">
        <v>36</v>
      </c>
      <c r="AE400" s="27">
        <v>36</v>
      </c>
      <c r="AF400" s="27">
        <v>36</v>
      </c>
      <c r="AG400" s="27">
        <v>36</v>
      </c>
      <c r="AH400" s="9">
        <v>36</v>
      </c>
      <c r="AI400" s="9">
        <v>36</v>
      </c>
      <c r="AJ400" s="9">
        <v>36</v>
      </c>
      <c r="AK400" s="9">
        <v>36</v>
      </c>
      <c r="AL400" s="9">
        <v>36</v>
      </c>
      <c r="AM400" s="9">
        <v>36</v>
      </c>
      <c r="AN400" s="9">
        <v>36</v>
      </c>
    </row>
    <row r="401" spans="2:40" x14ac:dyDescent="0.25">
      <c r="B401" s="47"/>
      <c r="C401" s="47"/>
      <c r="D401" s="11" t="s">
        <v>5</v>
      </c>
      <c r="E401" s="12">
        <v>47</v>
      </c>
      <c r="F401" s="12">
        <v>47</v>
      </c>
      <c r="G401" s="12">
        <v>46.466583198452071</v>
      </c>
      <c r="H401" s="12">
        <v>46.999999999999993</v>
      </c>
      <c r="I401" s="12">
        <v>46.516230676450476</v>
      </c>
      <c r="J401" s="12">
        <v>46.999999999999986</v>
      </c>
      <c r="K401" s="12">
        <v>47</v>
      </c>
      <c r="L401" s="12">
        <v>48.376534094373454</v>
      </c>
      <c r="M401" s="12">
        <v>47.225447505609367</v>
      </c>
      <c r="N401" s="12">
        <v>47</v>
      </c>
      <c r="O401" s="12">
        <v>46.999909113013445</v>
      </c>
      <c r="P401" s="12">
        <v>47</v>
      </c>
      <c r="Q401" s="48">
        <v>46.000000000000028</v>
      </c>
      <c r="R401" s="9">
        <v>46.000000000000014</v>
      </c>
      <c r="S401" s="9">
        <v>46.000000000000014</v>
      </c>
      <c r="T401" s="9">
        <v>46.000000000000021</v>
      </c>
      <c r="U401" s="9">
        <v>46.000000000000036</v>
      </c>
      <c r="V401" s="27">
        <v>45.565731868755677</v>
      </c>
      <c r="W401" s="27">
        <v>45</v>
      </c>
      <c r="X401" s="27">
        <v>43.293182922338367</v>
      </c>
      <c r="Y401" s="27">
        <v>41.000000000000021</v>
      </c>
      <c r="Z401" s="27">
        <v>39.031528745157644</v>
      </c>
      <c r="AA401" s="27">
        <v>38.380699615899488</v>
      </c>
      <c r="AB401" s="27">
        <v>36.700499042016688</v>
      </c>
      <c r="AC401" s="27">
        <v>35</v>
      </c>
      <c r="AD401" s="27">
        <v>35</v>
      </c>
      <c r="AE401" s="27">
        <v>35</v>
      </c>
      <c r="AF401" s="27">
        <v>35.130012442031443</v>
      </c>
      <c r="AG401" s="27">
        <v>32.553792007647893</v>
      </c>
      <c r="AH401" s="9">
        <v>35.74023785088923</v>
      </c>
    </row>
    <row r="402" spans="2:40" x14ac:dyDescent="0.25">
      <c r="B402" s="47"/>
      <c r="C402" s="47"/>
      <c r="D402" s="48"/>
      <c r="Q402" s="48"/>
    </row>
    <row r="403" spans="2:40" x14ac:dyDescent="0.25">
      <c r="B403" s="49" t="s">
        <v>313</v>
      </c>
      <c r="C403" s="49" t="s">
        <v>3</v>
      </c>
      <c r="D403" s="11" t="s">
        <v>4</v>
      </c>
      <c r="E403" s="12">
        <v>35</v>
      </c>
      <c r="F403" s="12">
        <v>35</v>
      </c>
      <c r="G403" s="12">
        <v>35</v>
      </c>
      <c r="H403" s="12">
        <v>35</v>
      </c>
      <c r="I403" s="12">
        <v>35</v>
      </c>
      <c r="J403" s="12">
        <v>35</v>
      </c>
      <c r="K403" s="12">
        <v>35</v>
      </c>
      <c r="L403" s="12">
        <v>35</v>
      </c>
      <c r="M403" s="12">
        <v>35</v>
      </c>
      <c r="N403" s="12">
        <v>35</v>
      </c>
      <c r="O403" s="12">
        <v>35</v>
      </c>
      <c r="P403" s="12">
        <v>35</v>
      </c>
      <c r="Q403" s="50">
        <v>35.5</v>
      </c>
      <c r="R403" s="9">
        <v>35.5</v>
      </c>
      <c r="S403" s="9">
        <v>35.5</v>
      </c>
      <c r="T403" s="9">
        <v>35.5</v>
      </c>
      <c r="U403" s="9">
        <v>35.5</v>
      </c>
      <c r="V403" s="27">
        <v>35.5</v>
      </c>
      <c r="W403" s="27">
        <v>35.5</v>
      </c>
      <c r="X403" s="27">
        <v>35.5</v>
      </c>
      <c r="Y403" s="27">
        <v>35.5</v>
      </c>
      <c r="Z403" s="27">
        <v>35.5</v>
      </c>
      <c r="AA403" s="27">
        <v>35.5</v>
      </c>
      <c r="AB403" s="27">
        <v>35.5</v>
      </c>
      <c r="AC403" s="27">
        <v>45</v>
      </c>
      <c r="AD403" s="27">
        <v>45</v>
      </c>
      <c r="AE403" s="27">
        <v>45</v>
      </c>
      <c r="AF403" s="27">
        <v>45</v>
      </c>
      <c r="AG403" s="27">
        <v>45</v>
      </c>
      <c r="AH403" s="9">
        <v>45</v>
      </c>
      <c r="AI403" s="9">
        <v>45</v>
      </c>
      <c r="AJ403" s="9">
        <v>45</v>
      </c>
      <c r="AK403" s="9">
        <v>45</v>
      </c>
      <c r="AL403" s="9">
        <v>45</v>
      </c>
      <c r="AM403" s="9">
        <v>45</v>
      </c>
      <c r="AN403" s="9">
        <v>45</v>
      </c>
    </row>
    <row r="404" spans="2:40" x14ac:dyDescent="0.25">
      <c r="B404" s="10"/>
      <c r="D404" s="11" t="s">
        <v>5</v>
      </c>
      <c r="E404" s="12">
        <v>34.401108401874616</v>
      </c>
      <c r="F404" s="12">
        <v>34</v>
      </c>
      <c r="G404" s="12">
        <v>37</v>
      </c>
      <c r="H404" s="12">
        <v>38.037198300135969</v>
      </c>
      <c r="I404" s="12">
        <v>40.133531589765013</v>
      </c>
      <c r="J404" s="12">
        <v>35.999999999999993</v>
      </c>
      <c r="K404" s="12">
        <v>36.435608475916617</v>
      </c>
      <c r="L404" s="12">
        <v>35.218975375227117</v>
      </c>
      <c r="M404" s="12">
        <v>35.869601078718794</v>
      </c>
      <c r="N404" s="12">
        <v>36</v>
      </c>
      <c r="O404" s="12">
        <v>35.804159880114071</v>
      </c>
      <c r="P404" s="12">
        <v>35.5</v>
      </c>
      <c r="Q404" s="9">
        <v>36.5</v>
      </c>
      <c r="R404" s="9">
        <v>36.500000000000014</v>
      </c>
      <c r="S404" s="9">
        <v>36.499999999999986</v>
      </c>
      <c r="T404" s="9">
        <v>42.018945508574163</v>
      </c>
      <c r="U404" s="9">
        <v>43.999999999999993</v>
      </c>
      <c r="V404" s="27">
        <v>44.434268131244337</v>
      </c>
      <c r="W404" s="27">
        <v>42.589118598924991</v>
      </c>
      <c r="X404" s="27">
        <v>42.822848814856812</v>
      </c>
      <c r="Y404" s="27">
        <v>47.190440866961424</v>
      </c>
      <c r="Z404" s="27">
        <v>49.580515491203229</v>
      </c>
      <c r="AA404" s="27">
        <v>47.757863638085915</v>
      </c>
      <c r="AB404" s="27">
        <v>43.936428098621157</v>
      </c>
      <c r="AC404" s="27">
        <v>45</v>
      </c>
      <c r="AD404" s="27">
        <v>40.817240846781083</v>
      </c>
      <c r="AE404" s="27">
        <v>38.473037182044251</v>
      </c>
      <c r="AF404" s="27">
        <v>42.011586924556049</v>
      </c>
      <c r="AG404" s="27">
        <v>40.924196580646992</v>
      </c>
      <c r="AH404" s="9">
        <v>32.249902719612848</v>
      </c>
    </row>
    <row r="405" spans="2:40" ht="31.5" x14ac:dyDescent="0.25">
      <c r="B405" s="10" t="s">
        <v>360</v>
      </c>
      <c r="C405" s="21" t="s">
        <v>359</v>
      </c>
      <c r="D405" s="11" t="s">
        <v>4</v>
      </c>
      <c r="Q405" s="28">
        <v>38810</v>
      </c>
      <c r="R405" s="28">
        <v>38810</v>
      </c>
      <c r="S405" s="28">
        <v>38810</v>
      </c>
      <c r="T405" s="28">
        <v>38810</v>
      </c>
      <c r="U405" s="28">
        <v>38810</v>
      </c>
      <c r="V405" s="170">
        <v>38810</v>
      </c>
      <c r="W405" s="170">
        <v>38810</v>
      </c>
      <c r="X405" s="170">
        <v>38810</v>
      </c>
      <c r="Y405" s="170">
        <v>38810</v>
      </c>
      <c r="Z405" s="170">
        <v>38810</v>
      </c>
      <c r="AA405" s="170">
        <v>38810</v>
      </c>
      <c r="AB405" s="170">
        <v>38810</v>
      </c>
      <c r="AC405" s="27">
        <v>31869</v>
      </c>
      <c r="AD405" s="27">
        <v>31869</v>
      </c>
      <c r="AE405" s="27">
        <v>31869</v>
      </c>
      <c r="AF405" s="27">
        <v>31869</v>
      </c>
      <c r="AG405" s="27">
        <v>31869</v>
      </c>
      <c r="AH405" s="9">
        <v>31869</v>
      </c>
      <c r="AI405" s="9">
        <v>31869</v>
      </c>
      <c r="AJ405" s="9">
        <v>31869</v>
      </c>
      <c r="AK405" s="9">
        <v>31869</v>
      </c>
      <c r="AL405" s="9">
        <v>31869</v>
      </c>
      <c r="AM405" s="9">
        <v>31869</v>
      </c>
      <c r="AN405" s="9">
        <v>31869</v>
      </c>
    </row>
    <row r="406" spans="2:40" x14ac:dyDescent="0.25">
      <c r="D406" s="11" t="s">
        <v>5</v>
      </c>
      <c r="Q406" s="28">
        <v>38209</v>
      </c>
      <c r="R406" s="28">
        <v>38035</v>
      </c>
      <c r="S406" s="28">
        <v>34115</v>
      </c>
      <c r="T406" s="28">
        <v>31216</v>
      </c>
      <c r="U406" s="28">
        <v>28805</v>
      </c>
      <c r="V406" s="170">
        <v>27308</v>
      </c>
      <c r="W406" s="170">
        <v>28191</v>
      </c>
      <c r="X406" s="170">
        <v>31231</v>
      </c>
      <c r="Y406" s="170">
        <v>34502</v>
      </c>
      <c r="Z406" s="170">
        <v>35061</v>
      </c>
      <c r="AA406" s="170">
        <v>35578</v>
      </c>
      <c r="AB406" s="170">
        <v>35088</v>
      </c>
      <c r="AC406" s="29">
        <v>34394</v>
      </c>
      <c r="AD406" s="29">
        <v>31929</v>
      </c>
      <c r="AE406" s="29">
        <v>30595</v>
      </c>
      <c r="AF406" s="27">
        <v>29507</v>
      </c>
      <c r="AG406" s="27">
        <v>29895</v>
      </c>
      <c r="AH406" s="9">
        <v>29485</v>
      </c>
    </row>
    <row r="407" spans="2:40" x14ac:dyDescent="0.25">
      <c r="B407" s="10"/>
      <c r="Q407" s="13"/>
      <c r="R407" s="13"/>
      <c r="S407" s="13"/>
      <c r="T407" s="13"/>
      <c r="U407" s="13"/>
      <c r="V407" s="185"/>
      <c r="W407" s="185"/>
      <c r="X407" s="185"/>
      <c r="Y407" s="185"/>
      <c r="Z407" s="185"/>
      <c r="AA407" s="185"/>
      <c r="AB407" s="185"/>
    </row>
    <row r="408" spans="2:40" x14ac:dyDescent="0.25">
      <c r="B408" s="10" t="s">
        <v>130</v>
      </c>
      <c r="C408" s="9" t="s">
        <v>128</v>
      </c>
      <c r="D408" s="11" t="s">
        <v>4</v>
      </c>
      <c r="Q408" s="28">
        <v>26530</v>
      </c>
      <c r="R408" s="28">
        <v>26530</v>
      </c>
      <c r="S408" s="28">
        <v>26530</v>
      </c>
      <c r="T408" s="28">
        <v>26530</v>
      </c>
      <c r="U408" s="28">
        <v>26530</v>
      </c>
      <c r="V408" s="170">
        <v>26530</v>
      </c>
      <c r="W408" s="170">
        <v>26530</v>
      </c>
      <c r="X408" s="170">
        <v>26530</v>
      </c>
      <c r="Y408" s="170">
        <v>26530</v>
      </c>
      <c r="Z408" s="170">
        <v>26530</v>
      </c>
      <c r="AA408" s="170">
        <v>26530</v>
      </c>
      <c r="AB408" s="170">
        <v>26530</v>
      </c>
      <c r="AC408" s="27">
        <v>22738</v>
      </c>
      <c r="AD408" s="27">
        <v>22738</v>
      </c>
      <c r="AE408" s="27">
        <v>22738</v>
      </c>
      <c r="AF408" s="27">
        <v>21262</v>
      </c>
      <c r="AG408" s="27">
        <v>22738</v>
      </c>
      <c r="AH408" s="9">
        <v>22738</v>
      </c>
      <c r="AI408" s="9">
        <v>22738</v>
      </c>
      <c r="AJ408" s="9">
        <v>22738</v>
      </c>
      <c r="AK408" s="9">
        <v>22738</v>
      </c>
      <c r="AL408" s="9">
        <v>22738</v>
      </c>
      <c r="AM408" s="9">
        <v>22738</v>
      </c>
      <c r="AN408" s="9">
        <v>22738</v>
      </c>
    </row>
    <row r="409" spans="2:40" x14ac:dyDescent="0.25">
      <c r="B409" s="10"/>
      <c r="D409" s="11" t="s">
        <v>5</v>
      </c>
      <c r="Q409" s="28">
        <v>27329.426823707901</v>
      </c>
      <c r="R409" s="18">
        <v>28355.939548619499</v>
      </c>
      <c r="S409" s="18">
        <v>24687.338680819001</v>
      </c>
      <c r="T409" s="18">
        <v>22306.44</v>
      </c>
      <c r="U409" s="18">
        <v>21011.42</v>
      </c>
      <c r="V409" s="29">
        <v>20679.11</v>
      </c>
      <c r="W409" s="29">
        <v>20988.28</v>
      </c>
      <c r="X409" s="29">
        <v>23195.97</v>
      </c>
      <c r="Y409" s="29">
        <v>25434.65</v>
      </c>
      <c r="Z409" s="29">
        <v>25868.18</v>
      </c>
      <c r="AA409" s="29">
        <v>25926.49</v>
      </c>
      <c r="AB409" s="29">
        <v>25460.7</v>
      </c>
      <c r="AC409" s="29">
        <v>25135.45</v>
      </c>
      <c r="AD409" s="29">
        <v>23355.94</v>
      </c>
      <c r="AE409" s="29">
        <v>22550.06</v>
      </c>
      <c r="AF409" s="27">
        <v>21088</v>
      </c>
      <c r="AG409" s="27">
        <v>21128</v>
      </c>
      <c r="AH409" s="9">
        <v>20860</v>
      </c>
    </row>
    <row r="410" spans="2:40" x14ac:dyDescent="0.25">
      <c r="B410" s="10"/>
      <c r="Q410" s="13"/>
      <c r="R410" s="14"/>
      <c r="S410" s="14"/>
      <c r="T410" s="14"/>
      <c r="U410" s="14"/>
      <c r="V410" s="178"/>
      <c r="W410" s="178"/>
      <c r="X410" s="178"/>
      <c r="Y410" s="178"/>
      <c r="Z410" s="178"/>
      <c r="AA410" s="178"/>
      <c r="AB410" s="178"/>
    </row>
    <row r="411" spans="2:40" ht="30" x14ac:dyDescent="0.25">
      <c r="B411" s="44" t="s">
        <v>372</v>
      </c>
      <c r="C411" s="43" t="s">
        <v>3</v>
      </c>
      <c r="D411" s="11" t="s">
        <v>4</v>
      </c>
      <c r="E411" s="12">
        <v>18</v>
      </c>
      <c r="F411" s="12">
        <v>18</v>
      </c>
      <c r="G411" s="12">
        <v>18</v>
      </c>
      <c r="H411" s="12">
        <v>18</v>
      </c>
      <c r="I411" s="12">
        <v>18</v>
      </c>
      <c r="J411" s="12">
        <v>18</v>
      </c>
      <c r="K411" s="12">
        <v>18</v>
      </c>
      <c r="L411" s="12">
        <v>18</v>
      </c>
      <c r="M411" s="12">
        <v>18</v>
      </c>
      <c r="N411" s="12">
        <v>18</v>
      </c>
      <c r="O411" s="12">
        <v>18</v>
      </c>
      <c r="P411" s="12">
        <v>18</v>
      </c>
      <c r="Q411" s="13">
        <v>18.5</v>
      </c>
      <c r="R411" s="14">
        <v>18.5</v>
      </c>
      <c r="S411" s="14">
        <v>18.5</v>
      </c>
      <c r="T411" s="14">
        <v>18.5</v>
      </c>
      <c r="U411" s="14">
        <v>18.5</v>
      </c>
      <c r="V411" s="178">
        <v>18.5</v>
      </c>
      <c r="W411" s="178">
        <v>18.5</v>
      </c>
      <c r="X411" s="178">
        <v>18.5</v>
      </c>
      <c r="Y411" s="178">
        <v>18.5</v>
      </c>
      <c r="Z411" s="178">
        <v>18.5</v>
      </c>
      <c r="AA411" s="178">
        <v>18.5</v>
      </c>
      <c r="AB411" s="178">
        <v>18.5</v>
      </c>
      <c r="AC411" s="27">
        <v>24</v>
      </c>
      <c r="AD411" s="27">
        <v>24</v>
      </c>
      <c r="AE411" s="27">
        <v>24</v>
      </c>
      <c r="AF411" s="27">
        <v>24</v>
      </c>
      <c r="AG411" s="27">
        <v>24</v>
      </c>
      <c r="AH411" s="9">
        <v>24</v>
      </c>
      <c r="AI411" s="9">
        <v>24</v>
      </c>
      <c r="AJ411" s="9">
        <v>24</v>
      </c>
      <c r="AK411" s="9">
        <v>24</v>
      </c>
      <c r="AL411" s="9">
        <v>24</v>
      </c>
      <c r="AM411" s="9">
        <v>24</v>
      </c>
      <c r="AN411" s="9">
        <v>24</v>
      </c>
    </row>
    <row r="412" spans="2:40" x14ac:dyDescent="0.25">
      <c r="B412" s="10"/>
      <c r="D412" s="11" t="s">
        <v>5</v>
      </c>
      <c r="E412" s="12">
        <v>18.600192982925968</v>
      </c>
      <c r="F412" s="12">
        <v>18.999999999999996</v>
      </c>
      <c r="G412" s="12">
        <v>16.536667371231406</v>
      </c>
      <c r="H412" s="12">
        <v>14.973008535592214</v>
      </c>
      <c r="I412" s="12">
        <v>13.356507730370929</v>
      </c>
      <c r="J412" s="12">
        <v>17</v>
      </c>
      <c r="K412" s="12">
        <v>16.5</v>
      </c>
      <c r="L412" s="12">
        <v>16.804449885644431</v>
      </c>
      <c r="M412" s="12">
        <v>17.963106821616616</v>
      </c>
      <c r="N412" s="12">
        <v>17</v>
      </c>
      <c r="O412" s="12">
        <v>17.196823867468275</v>
      </c>
      <c r="P412" s="12">
        <v>17.5</v>
      </c>
      <c r="Q412" s="13">
        <v>17.499999999999979</v>
      </c>
      <c r="R412" s="14">
        <v>17.499999999999979</v>
      </c>
      <c r="S412" s="14">
        <v>17.500000000000007</v>
      </c>
      <c r="T412" s="14">
        <v>11.981054491425814</v>
      </c>
      <c r="U412" s="14">
        <v>9.9999999999999787</v>
      </c>
      <c r="V412" s="178">
        <v>9.9999999999999947</v>
      </c>
      <c r="W412" s="178">
        <v>12.41088140107502</v>
      </c>
      <c r="X412" s="178">
        <v>13.883968262804824</v>
      </c>
      <c r="Y412" s="178">
        <v>11.809559133038565</v>
      </c>
      <c r="Z412" s="178">
        <v>11.38795576363912</v>
      </c>
      <c r="AA412" s="178">
        <v>13.861436746014595</v>
      </c>
      <c r="AB412" s="178">
        <v>19.363072859362152</v>
      </c>
      <c r="AC412" s="27">
        <v>20</v>
      </c>
      <c r="AD412" s="27">
        <v>24.166198445698818</v>
      </c>
      <c r="AE412" s="27">
        <v>26.501309664284737</v>
      </c>
      <c r="AF412" s="27">
        <v>21.6</v>
      </c>
      <c r="AG412" s="27">
        <v>24.8</v>
      </c>
      <c r="AH412" s="9">
        <v>31.025714350128613</v>
      </c>
    </row>
    <row r="413" spans="2:40" x14ac:dyDescent="0.25">
      <c r="B413" s="45"/>
      <c r="C413" s="46"/>
      <c r="Q413" s="46"/>
    </row>
    <row r="414" spans="2:40" x14ac:dyDescent="0.25">
      <c r="B414" s="47" t="s">
        <v>131</v>
      </c>
      <c r="C414" s="47" t="s">
        <v>3</v>
      </c>
      <c r="D414" s="11" t="s">
        <v>4</v>
      </c>
      <c r="E414" s="12">
        <v>47</v>
      </c>
      <c r="F414" s="12">
        <v>47</v>
      </c>
      <c r="G414" s="12">
        <v>47</v>
      </c>
      <c r="H414" s="12">
        <v>47</v>
      </c>
      <c r="I414" s="12">
        <v>47</v>
      </c>
      <c r="J414" s="12">
        <v>47</v>
      </c>
      <c r="K414" s="12">
        <v>47</v>
      </c>
      <c r="L414" s="12">
        <v>47</v>
      </c>
      <c r="M414" s="12">
        <v>47</v>
      </c>
      <c r="N414" s="12">
        <v>47</v>
      </c>
      <c r="O414" s="12">
        <v>47</v>
      </c>
      <c r="P414" s="12">
        <v>47</v>
      </c>
      <c r="Q414" s="48">
        <v>46</v>
      </c>
      <c r="R414" s="9">
        <v>46</v>
      </c>
      <c r="S414" s="9">
        <v>46</v>
      </c>
      <c r="T414" s="9">
        <v>46</v>
      </c>
      <c r="U414" s="9">
        <v>46</v>
      </c>
      <c r="V414" s="27">
        <v>46</v>
      </c>
      <c r="W414" s="27">
        <v>46</v>
      </c>
      <c r="X414" s="27">
        <v>46</v>
      </c>
      <c r="Y414" s="27">
        <v>46</v>
      </c>
      <c r="Z414" s="27">
        <v>46</v>
      </c>
      <c r="AA414" s="27">
        <v>46</v>
      </c>
      <c r="AB414" s="27">
        <v>46</v>
      </c>
      <c r="AC414" s="27">
        <v>36</v>
      </c>
      <c r="AD414" s="27">
        <v>36</v>
      </c>
      <c r="AE414" s="27">
        <v>36</v>
      </c>
      <c r="AF414" s="27">
        <v>36</v>
      </c>
      <c r="AG414" s="27">
        <v>36</v>
      </c>
      <c r="AH414" s="9">
        <v>36</v>
      </c>
      <c r="AI414" s="9">
        <v>36</v>
      </c>
    </row>
    <row r="415" spans="2:40" x14ac:dyDescent="0.25">
      <c r="B415" s="47"/>
      <c r="C415" s="47"/>
      <c r="D415" s="11" t="s">
        <v>5</v>
      </c>
      <c r="E415" s="12">
        <v>47</v>
      </c>
      <c r="F415" s="12">
        <v>47</v>
      </c>
      <c r="G415" s="12">
        <v>46.463332628768612</v>
      </c>
      <c r="H415" s="12">
        <v>47</v>
      </c>
      <c r="I415" s="12">
        <v>46.515091847170225</v>
      </c>
      <c r="J415" s="12">
        <v>47</v>
      </c>
      <c r="K415" s="12">
        <v>47</v>
      </c>
      <c r="L415" s="12">
        <v>48.392467954099317</v>
      </c>
      <c r="M415" s="12">
        <v>45.39017014391311</v>
      </c>
      <c r="N415" s="12">
        <v>47.000000000000007</v>
      </c>
      <c r="O415" s="12">
        <v>46.999995592778674</v>
      </c>
      <c r="P415" s="12">
        <v>47</v>
      </c>
      <c r="Q415" s="48">
        <v>46.567741396815961</v>
      </c>
      <c r="R415" s="9">
        <v>45.348960101083378</v>
      </c>
      <c r="S415" s="9">
        <v>44.032734445776278</v>
      </c>
      <c r="T415" s="9">
        <v>46</v>
      </c>
      <c r="U415" s="9">
        <v>46</v>
      </c>
      <c r="V415" s="27">
        <v>45.583373193070955</v>
      </c>
      <c r="W415" s="27">
        <v>44.999999999999986</v>
      </c>
      <c r="X415" s="27">
        <v>43.279263958662</v>
      </c>
      <c r="Y415" s="27">
        <v>40.289259264364091</v>
      </c>
      <c r="Z415" s="27">
        <v>38.58171600115638</v>
      </c>
      <c r="AA415" s="27">
        <v>38.374435911578871</v>
      </c>
      <c r="AB415" s="27">
        <v>36.70373066449325</v>
      </c>
      <c r="AC415" s="27">
        <v>35</v>
      </c>
      <c r="AD415" s="27">
        <v>35</v>
      </c>
      <c r="AE415" s="27">
        <v>35.000000000000007</v>
      </c>
      <c r="AF415" s="27">
        <v>35</v>
      </c>
      <c r="AG415" s="27">
        <v>33.098603236451879</v>
      </c>
      <c r="AH415" s="9">
        <v>35.826016029349823</v>
      </c>
    </row>
    <row r="416" spans="2:40" x14ac:dyDescent="0.25">
      <c r="B416" s="47"/>
      <c r="C416" s="47"/>
      <c r="D416" s="48"/>
      <c r="Q416" s="48"/>
    </row>
    <row r="417" spans="2:48" x14ac:dyDescent="0.25">
      <c r="B417" s="49" t="s">
        <v>314</v>
      </c>
      <c r="C417" s="49" t="s">
        <v>3</v>
      </c>
      <c r="D417" s="11" t="s">
        <v>4</v>
      </c>
      <c r="E417" s="12">
        <v>35</v>
      </c>
      <c r="F417" s="12">
        <v>35</v>
      </c>
      <c r="G417" s="12">
        <v>35</v>
      </c>
      <c r="H417" s="12">
        <v>35</v>
      </c>
      <c r="I417" s="12">
        <v>35</v>
      </c>
      <c r="J417" s="12">
        <v>35</v>
      </c>
      <c r="K417" s="12">
        <v>35</v>
      </c>
      <c r="L417" s="12">
        <v>35</v>
      </c>
      <c r="M417" s="12">
        <v>35</v>
      </c>
      <c r="N417" s="12">
        <v>35</v>
      </c>
      <c r="O417" s="12">
        <v>35</v>
      </c>
      <c r="P417" s="12">
        <v>35</v>
      </c>
      <c r="Q417" s="50">
        <v>35.5</v>
      </c>
      <c r="R417" s="9">
        <v>35.5</v>
      </c>
      <c r="S417" s="9">
        <v>35.5</v>
      </c>
      <c r="T417" s="9">
        <v>35.5</v>
      </c>
      <c r="U417" s="9">
        <v>35.5</v>
      </c>
      <c r="V417" s="27">
        <v>35.5</v>
      </c>
      <c r="W417" s="27">
        <v>35.5</v>
      </c>
      <c r="X417" s="27">
        <v>35.5</v>
      </c>
      <c r="Y417" s="27">
        <v>35.5</v>
      </c>
      <c r="Z417" s="27">
        <v>35.5</v>
      </c>
      <c r="AA417" s="27">
        <v>35.5</v>
      </c>
      <c r="AB417" s="27">
        <v>35.5</v>
      </c>
      <c r="AC417" s="27">
        <v>45</v>
      </c>
      <c r="AD417" s="27">
        <v>45</v>
      </c>
      <c r="AE417" s="27">
        <v>45</v>
      </c>
      <c r="AF417" s="27">
        <v>45</v>
      </c>
      <c r="AG417" s="27">
        <v>45</v>
      </c>
      <c r="AH417" s="9">
        <v>45</v>
      </c>
      <c r="AI417" s="9">
        <v>45</v>
      </c>
    </row>
    <row r="418" spans="2:48" x14ac:dyDescent="0.25">
      <c r="B418" s="10"/>
      <c r="D418" s="11" t="s">
        <v>5</v>
      </c>
      <c r="E418" s="12">
        <v>34.399807017074032</v>
      </c>
      <c r="F418" s="12">
        <v>34</v>
      </c>
      <c r="G418" s="12">
        <v>37.000000000000014</v>
      </c>
      <c r="H418" s="12">
        <v>38.026991464407786</v>
      </c>
      <c r="I418" s="12">
        <v>40.128400422458839</v>
      </c>
      <c r="J418" s="12">
        <v>36</v>
      </c>
      <c r="K418" s="12">
        <v>36.500000000000007</v>
      </c>
      <c r="L418" s="12">
        <v>34.803082160256253</v>
      </c>
      <c r="M418" s="12">
        <v>36.64672303447027</v>
      </c>
      <c r="N418" s="12">
        <v>36</v>
      </c>
      <c r="O418" s="12">
        <v>35.803180539753043</v>
      </c>
      <c r="P418" s="12">
        <v>35.5</v>
      </c>
      <c r="Q418" s="9">
        <v>35.932258603184046</v>
      </c>
      <c r="R418" s="9">
        <v>37.151039898916636</v>
      </c>
      <c r="S418" s="9">
        <v>38.467265554223729</v>
      </c>
      <c r="T418" s="9">
        <v>42.025386873952598</v>
      </c>
      <c r="U418" s="9">
        <v>44</v>
      </c>
      <c r="V418" s="27">
        <v>44.416626806929045</v>
      </c>
      <c r="W418" s="27">
        <v>42.309219835661693</v>
      </c>
      <c r="X418" s="27">
        <v>42.845647157292674</v>
      </c>
      <c r="Y418" s="27">
        <v>47.711664237348202</v>
      </c>
      <c r="Z418" s="27">
        <v>50.02832650781798</v>
      </c>
      <c r="AA418" s="27">
        <v>47.762859364249337</v>
      </c>
      <c r="AB418" s="27">
        <v>43.936983486919736</v>
      </c>
      <c r="AC418" s="27">
        <v>45</v>
      </c>
      <c r="AD418" s="27">
        <v>40.833801554301175</v>
      </c>
      <c r="AE418" s="27">
        <v>38.498690335715267</v>
      </c>
      <c r="AF418" s="27">
        <v>43.4</v>
      </c>
      <c r="AG418" s="27">
        <v>42.130725385711258</v>
      </c>
      <c r="AH418" s="9">
        <v>33.148269620521582</v>
      </c>
    </row>
    <row r="420" spans="2:48" x14ac:dyDescent="0.25">
      <c r="B420" s="10" t="s">
        <v>363</v>
      </c>
      <c r="C420" s="9" t="s">
        <v>132</v>
      </c>
      <c r="D420" s="43" t="s">
        <v>133</v>
      </c>
      <c r="Q420" s="22">
        <v>3000</v>
      </c>
      <c r="S420" s="22">
        <v>3000</v>
      </c>
      <c r="U420" s="22">
        <v>3000</v>
      </c>
      <c r="V420" s="196">
        <v>3000</v>
      </c>
      <c r="W420" s="196">
        <v>3000</v>
      </c>
      <c r="Z420" s="196">
        <v>3000</v>
      </c>
      <c r="AA420" s="196">
        <v>3000</v>
      </c>
      <c r="AB420" s="196">
        <v>3000</v>
      </c>
      <c r="AC420" s="196">
        <v>3000</v>
      </c>
      <c r="AD420" s="196">
        <v>3000</v>
      </c>
      <c r="AE420" s="196">
        <v>3000</v>
      </c>
      <c r="AF420" s="196">
        <v>3000</v>
      </c>
      <c r="AG420" s="196">
        <v>3000</v>
      </c>
      <c r="AH420" s="22">
        <v>3000</v>
      </c>
      <c r="AI420" s="22">
        <v>3000</v>
      </c>
      <c r="AJ420" s="22">
        <v>3000</v>
      </c>
      <c r="AK420" s="22">
        <v>3000</v>
      </c>
      <c r="AL420" s="22">
        <v>3000</v>
      </c>
      <c r="AM420" s="22">
        <v>3000</v>
      </c>
      <c r="AN420" s="22">
        <v>3000</v>
      </c>
      <c r="AO420" s="22">
        <v>3000</v>
      </c>
      <c r="AP420" s="22">
        <v>3000</v>
      </c>
      <c r="AQ420" s="22">
        <v>3000</v>
      </c>
      <c r="AR420" s="22">
        <v>3000</v>
      </c>
      <c r="AS420" s="22">
        <v>3000</v>
      </c>
      <c r="AT420" s="22">
        <v>3000</v>
      </c>
      <c r="AU420" s="22">
        <v>3000</v>
      </c>
      <c r="AV420" s="22">
        <v>3000</v>
      </c>
    </row>
    <row r="421" spans="2:48" x14ac:dyDescent="0.25">
      <c r="D421" s="43">
        <v>2106</v>
      </c>
      <c r="Q421" s="9">
        <v>1655</v>
      </c>
      <c r="S421" s="9">
        <f>(994+826)/2</f>
        <v>910</v>
      </c>
      <c r="U421" s="9">
        <v>1503</v>
      </c>
      <c r="V421" s="27">
        <f>(231+3605)/2</f>
        <v>1918</v>
      </c>
      <c r="W421" s="27">
        <v>2552</v>
      </c>
      <c r="Z421" s="27">
        <f>(1463+2745)/2</f>
        <v>2104</v>
      </c>
    </row>
    <row r="422" spans="2:48" x14ac:dyDescent="0.25">
      <c r="D422" s="43"/>
      <c r="Q422" s="9"/>
    </row>
    <row r="423" spans="2:48" ht="31.5" x14ac:dyDescent="0.25">
      <c r="B423" s="21" t="s">
        <v>134</v>
      </c>
      <c r="C423" s="9" t="s">
        <v>3</v>
      </c>
      <c r="D423" s="11" t="s">
        <v>4</v>
      </c>
      <c r="Q423" s="22">
        <v>96</v>
      </c>
      <c r="R423" s="22">
        <v>96</v>
      </c>
      <c r="S423" s="22">
        <v>96</v>
      </c>
      <c r="T423" s="22">
        <v>96</v>
      </c>
      <c r="U423" s="22">
        <v>96</v>
      </c>
      <c r="V423" s="196">
        <v>96</v>
      </c>
      <c r="W423" s="196">
        <v>96</v>
      </c>
      <c r="X423" s="196">
        <v>96</v>
      </c>
      <c r="Y423" s="196">
        <v>96</v>
      </c>
      <c r="Z423" s="196">
        <v>96</v>
      </c>
      <c r="AA423" s="196">
        <v>96</v>
      </c>
      <c r="AB423" s="196">
        <v>96</v>
      </c>
      <c r="AC423" s="196">
        <v>98</v>
      </c>
      <c r="AD423" s="196">
        <v>98</v>
      </c>
      <c r="AE423" s="196">
        <v>98</v>
      </c>
      <c r="AF423" s="196">
        <v>98</v>
      </c>
      <c r="AG423" s="196">
        <v>98</v>
      </c>
      <c r="AH423" s="22">
        <v>98</v>
      </c>
      <c r="AI423" s="22">
        <v>98</v>
      </c>
      <c r="AJ423" s="22">
        <v>98</v>
      </c>
      <c r="AK423" s="22">
        <v>98</v>
      </c>
      <c r="AL423" s="22">
        <v>98</v>
      </c>
      <c r="AM423" s="22">
        <v>98</v>
      </c>
      <c r="AN423" s="22">
        <v>98</v>
      </c>
      <c r="AO423" s="22">
        <v>100</v>
      </c>
      <c r="AP423" s="22">
        <v>100</v>
      </c>
      <c r="AQ423" s="22">
        <v>100</v>
      </c>
    </row>
    <row r="424" spans="2:48" x14ac:dyDescent="0.25">
      <c r="D424" s="11" t="s">
        <v>5</v>
      </c>
      <c r="Q424" s="20">
        <v>98.333333333333329</v>
      </c>
      <c r="R424" s="20">
        <v>99.404761904761912</v>
      </c>
      <c r="S424" s="20">
        <v>99.462365591397855</v>
      </c>
      <c r="T424" s="20">
        <v>98.924731182795696</v>
      </c>
      <c r="U424" s="20">
        <v>98.387096774193552</v>
      </c>
      <c r="V424" s="182">
        <v>99.462365591397855</v>
      </c>
      <c r="W424" s="182">
        <v>98.888888888888886</v>
      </c>
      <c r="X424" s="182">
        <v>99.462365591397855</v>
      </c>
      <c r="Y424" s="182">
        <v>99.444444444444443</v>
      </c>
      <c r="Z424" s="182">
        <v>97.311827956989248</v>
      </c>
      <c r="AA424" s="182">
        <v>96.236559139784944</v>
      </c>
      <c r="AB424" s="182">
        <v>97.126436781609186</v>
      </c>
      <c r="AC424" s="182">
        <v>96.666666666666671</v>
      </c>
      <c r="AD424" s="182">
        <v>99.444444444444443</v>
      </c>
      <c r="AE424" s="182">
        <v>98.333333333333329</v>
      </c>
      <c r="AF424" s="182">
        <v>97.777777777777771</v>
      </c>
    </row>
    <row r="426" spans="2:48" ht="31.5" x14ac:dyDescent="0.25">
      <c r="B426" s="21" t="s">
        <v>135</v>
      </c>
      <c r="C426" s="9" t="s">
        <v>3</v>
      </c>
      <c r="D426" s="11" t="s">
        <v>4</v>
      </c>
      <c r="Q426" s="22">
        <v>96</v>
      </c>
      <c r="R426" s="22">
        <v>96</v>
      </c>
      <c r="S426" s="22">
        <v>96</v>
      </c>
      <c r="T426" s="22">
        <v>96</v>
      </c>
      <c r="U426" s="22">
        <v>96</v>
      </c>
      <c r="V426" s="196">
        <v>96</v>
      </c>
      <c r="W426" s="196">
        <v>96</v>
      </c>
      <c r="X426" s="196">
        <v>96</v>
      </c>
      <c r="Y426" s="196">
        <v>96</v>
      </c>
      <c r="Z426" s="196">
        <v>96</v>
      </c>
      <c r="AA426" s="196">
        <v>96</v>
      </c>
      <c r="AB426" s="196">
        <v>96</v>
      </c>
      <c r="AC426" s="196">
        <v>98</v>
      </c>
      <c r="AD426" s="196">
        <v>98</v>
      </c>
      <c r="AE426" s="196">
        <v>98</v>
      </c>
      <c r="AF426" s="196">
        <v>98</v>
      </c>
      <c r="AG426" s="196">
        <v>98</v>
      </c>
      <c r="AH426" s="22">
        <v>98</v>
      </c>
      <c r="AI426" s="22">
        <v>98</v>
      </c>
      <c r="AJ426" s="22">
        <v>98</v>
      </c>
      <c r="AK426" s="22">
        <v>98</v>
      </c>
      <c r="AL426" s="22">
        <v>98</v>
      </c>
      <c r="AM426" s="22">
        <v>98</v>
      </c>
      <c r="AN426" s="22">
        <v>98</v>
      </c>
      <c r="AO426" s="22">
        <v>100</v>
      </c>
      <c r="AP426" s="22">
        <v>100</v>
      </c>
      <c r="AQ426" s="22">
        <v>100</v>
      </c>
    </row>
    <row r="427" spans="2:48" x14ac:dyDescent="0.25">
      <c r="D427" s="11" t="s">
        <v>5</v>
      </c>
      <c r="Q427" s="20">
        <v>98.333333333333329</v>
      </c>
      <c r="R427" s="20">
        <v>97.023809523809518</v>
      </c>
      <c r="S427" s="20">
        <v>99.462365591397855</v>
      </c>
      <c r="T427" s="20">
        <v>98.387096774193552</v>
      </c>
      <c r="U427" s="20">
        <v>97.849462365591393</v>
      </c>
      <c r="V427" s="182">
        <v>98.924731182795696</v>
      </c>
      <c r="W427" s="182">
        <v>99.444444444444443</v>
      </c>
      <c r="X427" s="182">
        <v>97.446236559139791</v>
      </c>
      <c r="Y427" s="182">
        <v>98.333333333333329</v>
      </c>
      <c r="Z427" s="182">
        <v>99.462365591397855</v>
      </c>
      <c r="AA427" s="182">
        <v>97.849462365591393</v>
      </c>
      <c r="AB427" s="182">
        <v>98.850574712643677</v>
      </c>
      <c r="AC427" s="182">
        <v>98.333333333333329</v>
      </c>
      <c r="AD427" s="182">
        <v>98.888888888888886</v>
      </c>
      <c r="AE427" s="182">
        <v>98.888888888888886</v>
      </c>
      <c r="AF427" s="182">
        <v>98.888888888888886</v>
      </c>
    </row>
    <row r="429" spans="2:48" ht="31.5" x14ac:dyDescent="0.25">
      <c r="B429" s="21" t="s">
        <v>136</v>
      </c>
      <c r="C429" s="9" t="s">
        <v>3</v>
      </c>
      <c r="D429" s="11" t="s">
        <v>4</v>
      </c>
      <c r="Q429" s="22">
        <v>96</v>
      </c>
      <c r="R429" s="22">
        <v>96</v>
      </c>
      <c r="S429" s="22">
        <v>96</v>
      </c>
      <c r="T429" s="22">
        <v>96</v>
      </c>
      <c r="U429" s="22">
        <v>96</v>
      </c>
      <c r="V429" s="196">
        <v>96</v>
      </c>
      <c r="W429" s="196">
        <v>96</v>
      </c>
      <c r="X429" s="196">
        <v>96</v>
      </c>
      <c r="Y429" s="196">
        <v>96</v>
      </c>
      <c r="Z429" s="196">
        <v>96</v>
      </c>
      <c r="AA429" s="196">
        <v>96</v>
      </c>
      <c r="AB429" s="196">
        <v>96</v>
      </c>
      <c r="AC429" s="196">
        <v>98</v>
      </c>
      <c r="AD429" s="196">
        <v>98</v>
      </c>
      <c r="AE429" s="196">
        <v>98</v>
      </c>
      <c r="AF429" s="196">
        <v>98</v>
      </c>
      <c r="AG429" s="196">
        <v>98</v>
      </c>
      <c r="AH429" s="22">
        <v>98</v>
      </c>
      <c r="AI429" s="22">
        <v>98</v>
      </c>
      <c r="AJ429" s="22">
        <v>98</v>
      </c>
      <c r="AK429" s="22">
        <v>98</v>
      </c>
      <c r="AL429" s="22">
        <v>98</v>
      </c>
      <c r="AM429" s="22">
        <v>98</v>
      </c>
      <c r="AN429" s="22">
        <v>98</v>
      </c>
      <c r="AO429" s="22">
        <v>100</v>
      </c>
      <c r="AP429" s="22">
        <v>100</v>
      </c>
      <c r="AQ429" s="22">
        <v>100</v>
      </c>
    </row>
    <row r="430" spans="2:48" x14ac:dyDescent="0.25">
      <c r="D430" s="11" t="s">
        <v>5</v>
      </c>
      <c r="Q430" s="20">
        <v>98.333333333333329</v>
      </c>
      <c r="R430" s="20">
        <v>98.214285714285708</v>
      </c>
      <c r="S430" s="20">
        <v>97.311827956989248</v>
      </c>
      <c r="T430" s="20">
        <v>98.387096774193552</v>
      </c>
      <c r="U430" s="20">
        <v>96.774193548387103</v>
      </c>
      <c r="V430" s="182">
        <v>97.311827956989248</v>
      </c>
      <c r="W430" s="182">
        <v>97.777777777777771</v>
      </c>
      <c r="X430" s="182">
        <v>99.462365591397855</v>
      </c>
      <c r="Y430" s="182">
        <v>98.888888888888886</v>
      </c>
      <c r="Z430" s="182">
        <v>98.924731182795696</v>
      </c>
      <c r="AA430" s="182">
        <v>99.462365591397855</v>
      </c>
      <c r="AB430" s="182">
        <v>97.701149425287355</v>
      </c>
      <c r="AC430" s="182">
        <v>99.166666666666671</v>
      </c>
      <c r="AD430" s="182">
        <v>98.888888888888886</v>
      </c>
      <c r="AE430" s="182">
        <v>97.777777777777771</v>
      </c>
      <c r="AF430" s="182">
        <v>99.444444444444443</v>
      </c>
    </row>
    <row r="432" spans="2:48" ht="31.5" x14ac:dyDescent="0.25">
      <c r="B432" s="21" t="s">
        <v>137</v>
      </c>
      <c r="C432" s="9" t="s">
        <v>3</v>
      </c>
      <c r="D432" s="11" t="s">
        <v>4</v>
      </c>
      <c r="Q432" s="22">
        <v>96</v>
      </c>
      <c r="R432" s="22">
        <v>96</v>
      </c>
      <c r="S432" s="22">
        <v>96</v>
      </c>
      <c r="T432" s="22">
        <v>96</v>
      </c>
      <c r="U432" s="22">
        <v>96</v>
      </c>
      <c r="V432" s="196">
        <v>96</v>
      </c>
      <c r="W432" s="196">
        <v>96</v>
      </c>
      <c r="X432" s="196">
        <v>96</v>
      </c>
      <c r="Y432" s="196">
        <v>96</v>
      </c>
      <c r="Z432" s="196">
        <v>96</v>
      </c>
      <c r="AA432" s="196">
        <v>96</v>
      </c>
      <c r="AB432" s="196">
        <v>96</v>
      </c>
      <c r="AC432" s="196">
        <v>98</v>
      </c>
      <c r="AD432" s="196">
        <v>98</v>
      </c>
      <c r="AE432" s="196">
        <v>98</v>
      </c>
      <c r="AF432" s="196">
        <v>98</v>
      </c>
      <c r="AG432" s="196">
        <v>98</v>
      </c>
      <c r="AH432" s="22">
        <v>98</v>
      </c>
      <c r="AI432" s="22">
        <v>98</v>
      </c>
      <c r="AJ432" s="22">
        <v>98</v>
      </c>
      <c r="AK432" s="22">
        <v>98</v>
      </c>
      <c r="AL432" s="22">
        <v>98</v>
      </c>
      <c r="AM432" s="22">
        <v>98</v>
      </c>
      <c r="AN432" s="22">
        <v>98</v>
      </c>
      <c r="AO432" s="22">
        <v>100</v>
      </c>
      <c r="AP432" s="22">
        <v>100</v>
      </c>
      <c r="AQ432" s="22">
        <v>100</v>
      </c>
    </row>
    <row r="433" spans="2:43" x14ac:dyDescent="0.25">
      <c r="D433" s="11" t="s">
        <v>5</v>
      </c>
      <c r="Q433" s="20">
        <v>98.333333333333329</v>
      </c>
      <c r="R433" s="20">
        <v>99.404761904761912</v>
      </c>
      <c r="S433" s="20">
        <v>98.387096774193552</v>
      </c>
      <c r="T433" s="20">
        <v>99.462365591397855</v>
      </c>
      <c r="U433" s="20">
        <v>98.924731182795696</v>
      </c>
      <c r="V433" s="182">
        <v>98.924731182795696</v>
      </c>
      <c r="W433" s="182">
        <v>97.222222222222214</v>
      </c>
      <c r="X433" s="182">
        <v>98.118279569892479</v>
      </c>
      <c r="Y433" s="182">
        <v>97.777777777777771</v>
      </c>
      <c r="Z433" s="182">
        <v>99.462365591397855</v>
      </c>
      <c r="AA433" s="182">
        <v>99.462365591397855</v>
      </c>
      <c r="AB433" s="182">
        <v>97.701149425287355</v>
      </c>
      <c r="AC433" s="182">
        <v>95.833333333333343</v>
      </c>
      <c r="AD433" s="182">
        <v>97.777777777777771</v>
      </c>
      <c r="AE433" s="182">
        <v>98.888888888888886</v>
      </c>
      <c r="AF433" s="182">
        <v>96.666666666666671</v>
      </c>
    </row>
    <row r="434" spans="2:43" x14ac:dyDescent="0.25">
      <c r="R434" s="22"/>
      <c r="S434" s="22"/>
      <c r="T434" s="22"/>
      <c r="U434" s="22"/>
      <c r="V434" s="196"/>
      <c r="W434" s="196"/>
      <c r="X434" s="196"/>
      <c r="Y434" s="196"/>
      <c r="Z434" s="196"/>
      <c r="AA434" s="196"/>
      <c r="AB434" s="196"/>
      <c r="AC434" s="196"/>
      <c r="AD434" s="196"/>
      <c r="AE434" s="196"/>
      <c r="AF434" s="196"/>
    </row>
    <row r="435" spans="2:43" x14ac:dyDescent="0.25">
      <c r="B435" s="21" t="s">
        <v>138</v>
      </c>
      <c r="C435" s="9" t="s">
        <v>139</v>
      </c>
      <c r="D435" s="11" t="s">
        <v>4</v>
      </c>
      <c r="Q435" s="22">
        <v>50</v>
      </c>
      <c r="R435" s="22">
        <v>50</v>
      </c>
      <c r="S435" s="22">
        <v>50</v>
      </c>
      <c r="T435" s="22">
        <v>50</v>
      </c>
      <c r="U435" s="22">
        <v>50</v>
      </c>
      <c r="V435" s="196">
        <v>50</v>
      </c>
      <c r="W435" s="196">
        <v>50</v>
      </c>
      <c r="X435" s="196">
        <v>50</v>
      </c>
      <c r="Y435" s="196">
        <v>50</v>
      </c>
      <c r="Z435" s="196">
        <v>50</v>
      </c>
      <c r="AA435" s="196">
        <v>50</v>
      </c>
      <c r="AB435" s="196">
        <v>50</v>
      </c>
      <c r="AC435" s="196">
        <v>50</v>
      </c>
      <c r="AD435" s="196">
        <v>50</v>
      </c>
      <c r="AE435" s="196">
        <v>50</v>
      </c>
      <c r="AF435" s="170">
        <v>50</v>
      </c>
      <c r="AG435" s="196">
        <v>50</v>
      </c>
      <c r="AH435" s="22">
        <v>50</v>
      </c>
      <c r="AI435" s="22">
        <v>50</v>
      </c>
      <c r="AJ435" s="22">
        <v>50</v>
      </c>
      <c r="AK435" s="22">
        <v>50</v>
      </c>
      <c r="AL435" s="22">
        <v>50</v>
      </c>
      <c r="AM435" s="22">
        <v>50</v>
      </c>
      <c r="AN435" s="22">
        <v>50</v>
      </c>
      <c r="AO435" s="22">
        <v>50</v>
      </c>
      <c r="AP435" s="22">
        <v>50</v>
      </c>
      <c r="AQ435" s="22">
        <v>50</v>
      </c>
    </row>
    <row r="436" spans="2:43" x14ac:dyDescent="0.25">
      <c r="D436" s="11" t="s">
        <v>5</v>
      </c>
      <c r="Q436" s="22">
        <v>18.311724198047443</v>
      </c>
      <c r="R436" s="9">
        <v>15.962351351351341</v>
      </c>
      <c r="S436" s="9">
        <v>11.184017079121624</v>
      </c>
      <c r="T436" s="9">
        <v>11.187390350877202</v>
      </c>
      <c r="U436" s="9">
        <v>12.426223967224306</v>
      </c>
      <c r="V436" s="27">
        <v>13.541552924791091</v>
      </c>
      <c r="W436" s="27">
        <v>14.588206943040113</v>
      </c>
      <c r="X436" s="27">
        <v>18.069514613778708</v>
      </c>
      <c r="Y436" s="27">
        <v>11.582589225589242</v>
      </c>
      <c r="Z436" s="27">
        <v>14.277277628032362</v>
      </c>
      <c r="AA436" s="27">
        <v>14.718295790251112</v>
      </c>
      <c r="AB436" s="27">
        <v>19.604671964829226</v>
      </c>
      <c r="AC436" s="27">
        <v>17.077126956521749</v>
      </c>
      <c r="AD436" s="27">
        <v>20.124528875379902</v>
      </c>
      <c r="AE436" s="27">
        <v>23.257631670735993</v>
      </c>
      <c r="AF436" s="29">
        <f>(21.27+18.37)/2</f>
        <v>19.82</v>
      </c>
    </row>
    <row r="437" spans="2:43" x14ac:dyDescent="0.25">
      <c r="AF437" s="29"/>
    </row>
    <row r="438" spans="2:43" x14ac:dyDescent="0.25">
      <c r="B438" s="21" t="s">
        <v>140</v>
      </c>
      <c r="C438" s="9" t="s">
        <v>139</v>
      </c>
      <c r="D438" s="11" t="s">
        <v>4</v>
      </c>
      <c r="Q438" s="22">
        <v>500</v>
      </c>
      <c r="R438" s="22">
        <v>500</v>
      </c>
      <c r="S438" s="22">
        <v>500</v>
      </c>
      <c r="T438" s="22">
        <v>500</v>
      </c>
      <c r="U438" s="22">
        <v>500</v>
      </c>
      <c r="V438" s="196">
        <v>500</v>
      </c>
      <c r="W438" s="196">
        <v>500</v>
      </c>
      <c r="X438" s="196">
        <v>500</v>
      </c>
      <c r="Y438" s="196">
        <v>500</v>
      </c>
      <c r="Z438" s="196">
        <v>500</v>
      </c>
      <c r="AA438" s="196">
        <v>500</v>
      </c>
      <c r="AB438" s="196">
        <v>500</v>
      </c>
      <c r="AC438" s="196">
        <v>500</v>
      </c>
      <c r="AD438" s="196">
        <v>500</v>
      </c>
      <c r="AE438" s="196">
        <v>500</v>
      </c>
      <c r="AF438" s="170">
        <v>500</v>
      </c>
      <c r="AG438" s="196">
        <v>500</v>
      </c>
      <c r="AH438" s="22">
        <v>500</v>
      </c>
      <c r="AI438" s="22">
        <v>500</v>
      </c>
      <c r="AJ438" s="22">
        <v>500</v>
      </c>
      <c r="AK438" s="22">
        <v>500</v>
      </c>
      <c r="AL438" s="22">
        <v>500</v>
      </c>
      <c r="AM438" s="22">
        <v>500</v>
      </c>
      <c r="AN438" s="22">
        <v>500</v>
      </c>
      <c r="AO438" s="22">
        <v>500</v>
      </c>
      <c r="AP438" s="22">
        <v>500</v>
      </c>
      <c r="AQ438" s="22">
        <v>500</v>
      </c>
    </row>
    <row r="439" spans="2:43" x14ac:dyDescent="0.25">
      <c r="D439" s="11" t="s">
        <v>5</v>
      </c>
      <c r="Q439" s="22">
        <v>214.94978207810311</v>
      </c>
      <c r="R439" s="9">
        <v>182.33208108108116</v>
      </c>
      <c r="S439" s="9">
        <v>153.38743987452091</v>
      </c>
      <c r="T439" s="9">
        <v>144.2419871794873</v>
      </c>
      <c r="U439" s="9">
        <v>142.07558210993534</v>
      </c>
      <c r="V439" s="27">
        <v>166.02113161559896</v>
      </c>
      <c r="W439" s="27">
        <v>201.2582878328281</v>
      </c>
      <c r="X439" s="27">
        <v>111.00718162839252</v>
      </c>
      <c r="Y439" s="27">
        <v>153.67454162453646</v>
      </c>
      <c r="Z439" s="27">
        <v>155.99285882749336</v>
      </c>
      <c r="AA439" s="27">
        <v>189.9889475627769</v>
      </c>
      <c r="AB439" s="27">
        <v>175.83403956712877</v>
      </c>
      <c r="AC439" s="27">
        <v>166.23120869565207</v>
      </c>
      <c r="AD439" s="27">
        <v>194.3078740290442</v>
      </c>
      <c r="AE439" s="27">
        <v>195.31997384025112</v>
      </c>
      <c r="AF439" s="29">
        <f>(181.24+179.68)/2</f>
        <v>180.46</v>
      </c>
    </row>
    <row r="440" spans="2:43" x14ac:dyDescent="0.25">
      <c r="AF440" s="29"/>
    </row>
    <row r="441" spans="2:43" x14ac:dyDescent="0.25">
      <c r="B441" s="21" t="s">
        <v>141</v>
      </c>
      <c r="C441" s="9" t="s">
        <v>139</v>
      </c>
      <c r="D441" s="11" t="s">
        <v>4</v>
      </c>
      <c r="Q441" s="22">
        <v>800</v>
      </c>
      <c r="R441" s="22">
        <v>800</v>
      </c>
      <c r="S441" s="22">
        <v>800</v>
      </c>
      <c r="T441" s="22">
        <v>800</v>
      </c>
      <c r="U441" s="22">
        <v>800</v>
      </c>
      <c r="V441" s="196">
        <v>800</v>
      </c>
      <c r="W441" s="196">
        <v>800</v>
      </c>
      <c r="X441" s="196">
        <v>800</v>
      </c>
      <c r="Y441" s="196">
        <v>800</v>
      </c>
      <c r="Z441" s="196">
        <v>800</v>
      </c>
      <c r="AA441" s="196">
        <v>800</v>
      </c>
      <c r="AB441" s="196">
        <v>800</v>
      </c>
      <c r="AC441" s="196">
        <v>800</v>
      </c>
      <c r="AD441" s="196">
        <v>800</v>
      </c>
      <c r="AE441" s="196">
        <v>800</v>
      </c>
      <c r="AF441" s="170">
        <v>800</v>
      </c>
      <c r="AG441" s="196">
        <v>800</v>
      </c>
      <c r="AH441" s="22">
        <v>800</v>
      </c>
      <c r="AI441" s="22">
        <v>800</v>
      </c>
      <c r="AJ441" s="22">
        <v>800</v>
      </c>
      <c r="AK441" s="22">
        <v>800</v>
      </c>
      <c r="AL441" s="22">
        <v>800</v>
      </c>
      <c r="AM441" s="22">
        <v>800</v>
      </c>
      <c r="AN441" s="22">
        <v>800</v>
      </c>
      <c r="AO441" s="22">
        <v>800</v>
      </c>
      <c r="AP441" s="22">
        <v>800</v>
      </c>
      <c r="AQ441" s="22">
        <v>800</v>
      </c>
    </row>
    <row r="442" spans="2:43" x14ac:dyDescent="0.25">
      <c r="D442" s="11" t="s">
        <v>5</v>
      </c>
      <c r="Q442" s="22">
        <v>329.95198221757352</v>
      </c>
      <c r="R442" s="9">
        <v>259.83300675675673</v>
      </c>
      <c r="S442" s="9">
        <v>198.1359149529454</v>
      </c>
      <c r="T442" s="9">
        <v>207.03112179487212</v>
      </c>
      <c r="U442" s="9">
        <v>204.98720382383044</v>
      </c>
      <c r="V442" s="27">
        <v>243.62013579387218</v>
      </c>
      <c r="W442" s="27">
        <v>279.14634310751637</v>
      </c>
      <c r="X442" s="27">
        <v>180.08256089074447</v>
      </c>
      <c r="Y442" s="27">
        <v>227.3173896191438</v>
      </c>
      <c r="Z442" s="27">
        <v>255.3086303908355</v>
      </c>
      <c r="AA442" s="27">
        <v>288.60644202363346</v>
      </c>
      <c r="AB442" s="27">
        <v>293.55387554954336</v>
      </c>
      <c r="AC442" s="27">
        <v>263.82553565217415</v>
      </c>
      <c r="AD442" s="27">
        <v>284.41732522796241</v>
      </c>
      <c r="AE442" s="27">
        <v>315.34001569584933</v>
      </c>
      <c r="AF442" s="29">
        <f>(304.59+292.4)/2</f>
        <v>298.495</v>
      </c>
    </row>
    <row r="443" spans="2:43" x14ac:dyDescent="0.25">
      <c r="AF443" s="29"/>
    </row>
    <row r="444" spans="2:43" x14ac:dyDescent="0.25">
      <c r="B444" s="21" t="s">
        <v>142</v>
      </c>
      <c r="C444" s="9" t="s">
        <v>139</v>
      </c>
      <c r="D444" s="11" t="s">
        <v>4</v>
      </c>
      <c r="Q444" s="22">
        <v>50</v>
      </c>
      <c r="R444" s="22">
        <v>50</v>
      </c>
      <c r="S444" s="22">
        <v>50</v>
      </c>
      <c r="T444" s="22">
        <v>50</v>
      </c>
      <c r="U444" s="22">
        <v>50</v>
      </c>
      <c r="V444" s="196">
        <v>50</v>
      </c>
      <c r="W444" s="196">
        <v>50</v>
      </c>
      <c r="X444" s="196">
        <v>50</v>
      </c>
      <c r="Y444" s="196">
        <v>50</v>
      </c>
      <c r="Z444" s="196">
        <v>50</v>
      </c>
      <c r="AA444" s="196">
        <v>50</v>
      </c>
      <c r="AB444" s="196">
        <v>50</v>
      </c>
      <c r="AC444" s="196">
        <v>50</v>
      </c>
      <c r="AD444" s="196">
        <v>50</v>
      </c>
      <c r="AE444" s="196">
        <v>50</v>
      </c>
      <c r="AF444" s="170">
        <v>50</v>
      </c>
      <c r="AG444" s="196">
        <v>50</v>
      </c>
      <c r="AH444" s="22">
        <v>50</v>
      </c>
      <c r="AI444" s="22">
        <v>50</v>
      </c>
      <c r="AJ444" s="22">
        <v>50</v>
      </c>
      <c r="AK444" s="22">
        <v>50</v>
      </c>
      <c r="AL444" s="22">
        <v>50</v>
      </c>
      <c r="AM444" s="22">
        <v>50</v>
      </c>
      <c r="AN444" s="22">
        <v>50</v>
      </c>
      <c r="AO444" s="22">
        <v>50</v>
      </c>
      <c r="AP444" s="22">
        <v>50</v>
      </c>
      <c r="AQ444" s="22">
        <v>50</v>
      </c>
    </row>
    <row r="445" spans="2:43" x14ac:dyDescent="0.25">
      <c r="D445" s="11" t="s">
        <v>5</v>
      </c>
      <c r="Q445" s="22">
        <v>17.193861576011155</v>
      </c>
      <c r="R445" s="9">
        <v>19.872351351351355</v>
      </c>
      <c r="S445" s="9">
        <v>16.124191355873108</v>
      </c>
      <c r="T445" s="9">
        <v>13.487889676113339</v>
      </c>
      <c r="U445" s="9">
        <v>12.432645954250599</v>
      </c>
      <c r="V445" s="27">
        <v>13.64320856545959</v>
      </c>
      <c r="W445" s="27">
        <v>15.491863835524093</v>
      </c>
      <c r="X445" s="27">
        <v>11.580354906054275</v>
      </c>
      <c r="Y445" s="27">
        <v>12.483299663299672</v>
      </c>
      <c r="Z445" s="27">
        <v>18.514743935309944</v>
      </c>
      <c r="AA445" s="27">
        <v>16.142579394387003</v>
      </c>
      <c r="AB445" s="27">
        <v>17.543884004058171</v>
      </c>
      <c r="AC445" s="27">
        <v>18.695368695652206</v>
      </c>
      <c r="AD445" s="27">
        <v>23.055256670043867</v>
      </c>
      <c r="AE445" s="27">
        <v>21.567633414719197</v>
      </c>
      <c r="AF445" s="29">
        <f>(16.87+18.69)/2</f>
        <v>17.78</v>
      </c>
    </row>
    <row r="446" spans="2:43" x14ac:dyDescent="0.25">
      <c r="AF446" s="29"/>
    </row>
    <row r="447" spans="2:43" x14ac:dyDescent="0.25">
      <c r="B447" s="21" t="s">
        <v>143</v>
      </c>
      <c r="C447" s="9" t="s">
        <v>139</v>
      </c>
      <c r="D447" s="11" t="s">
        <v>4</v>
      </c>
      <c r="Q447" s="22">
        <v>500</v>
      </c>
      <c r="R447" s="22">
        <v>500</v>
      </c>
      <c r="S447" s="22">
        <v>500</v>
      </c>
      <c r="T447" s="22">
        <v>500</v>
      </c>
      <c r="U447" s="22">
        <v>500</v>
      </c>
      <c r="V447" s="196">
        <v>500</v>
      </c>
      <c r="W447" s="196">
        <v>500</v>
      </c>
      <c r="X447" s="196">
        <v>500</v>
      </c>
      <c r="Y447" s="196">
        <v>500</v>
      </c>
      <c r="Z447" s="196">
        <v>500</v>
      </c>
      <c r="AA447" s="196">
        <v>500</v>
      </c>
      <c r="AB447" s="196">
        <v>500</v>
      </c>
      <c r="AC447" s="196">
        <v>500</v>
      </c>
      <c r="AD447" s="196">
        <v>500</v>
      </c>
      <c r="AE447" s="196">
        <v>500</v>
      </c>
      <c r="AF447" s="170">
        <v>500</v>
      </c>
      <c r="AG447" s="196">
        <v>500</v>
      </c>
      <c r="AH447" s="22">
        <v>500</v>
      </c>
      <c r="AI447" s="22">
        <v>500</v>
      </c>
      <c r="AJ447" s="22">
        <v>500</v>
      </c>
      <c r="AK447" s="22">
        <v>500</v>
      </c>
      <c r="AL447" s="22">
        <v>500</v>
      </c>
      <c r="AM447" s="22">
        <v>500</v>
      </c>
      <c r="AN447" s="22">
        <v>500</v>
      </c>
      <c r="AO447" s="22">
        <v>500</v>
      </c>
      <c r="AP447" s="22">
        <v>500</v>
      </c>
      <c r="AQ447" s="22">
        <v>500</v>
      </c>
    </row>
    <row r="448" spans="2:43" x14ac:dyDescent="0.25">
      <c r="D448" s="11" t="s">
        <v>5</v>
      </c>
      <c r="Q448" s="22">
        <v>238.70907078103249</v>
      </c>
      <c r="R448" s="9">
        <v>203.58431756756772</v>
      </c>
      <c r="S448" s="9">
        <v>170.00620599512038</v>
      </c>
      <c r="T448" s="9">
        <v>146.31307523616761</v>
      </c>
      <c r="U448" s="9">
        <v>135.39306247866173</v>
      </c>
      <c r="V448" s="27">
        <v>188.64096100278539</v>
      </c>
      <c r="W448" s="27">
        <v>187.26942197505906</v>
      </c>
      <c r="X448" s="27">
        <v>123.10005393180251</v>
      </c>
      <c r="Y448" s="27">
        <v>151.08430569598906</v>
      </c>
      <c r="Z448" s="27">
        <v>149.86600235849036</v>
      </c>
      <c r="AA448" s="27">
        <v>212.86618906942385</v>
      </c>
      <c r="AB448" s="27">
        <v>196.78197497463634</v>
      </c>
      <c r="AC448" s="27">
        <v>190.83135652173897</v>
      </c>
      <c r="AD448" s="27">
        <v>228.38155859506858</v>
      </c>
      <c r="AE448" s="27">
        <v>220.57839379141953</v>
      </c>
      <c r="AF448" s="29">
        <f>(187.18+166.17)/2</f>
        <v>176.67500000000001</v>
      </c>
    </row>
    <row r="449" spans="2:43" x14ac:dyDescent="0.25">
      <c r="AF449" s="29"/>
    </row>
    <row r="450" spans="2:43" x14ac:dyDescent="0.25">
      <c r="B450" s="21" t="s">
        <v>144</v>
      </c>
      <c r="C450" s="9" t="s">
        <v>139</v>
      </c>
      <c r="D450" s="11" t="s">
        <v>4</v>
      </c>
      <c r="Q450" s="22">
        <v>800</v>
      </c>
      <c r="R450" s="22">
        <v>800</v>
      </c>
      <c r="S450" s="22">
        <v>800</v>
      </c>
      <c r="T450" s="22">
        <v>800</v>
      </c>
      <c r="U450" s="22">
        <v>800</v>
      </c>
      <c r="V450" s="196">
        <v>800</v>
      </c>
      <c r="W450" s="196">
        <v>800</v>
      </c>
      <c r="X450" s="196">
        <v>800</v>
      </c>
      <c r="Y450" s="196">
        <v>800</v>
      </c>
      <c r="Z450" s="196">
        <v>800</v>
      </c>
      <c r="AA450" s="196">
        <v>800</v>
      </c>
      <c r="AB450" s="196">
        <v>800</v>
      </c>
      <c r="AC450" s="196">
        <v>800</v>
      </c>
      <c r="AD450" s="196">
        <v>800</v>
      </c>
      <c r="AE450" s="196">
        <v>800</v>
      </c>
      <c r="AF450" s="170">
        <v>800</v>
      </c>
      <c r="AG450" s="196">
        <v>800</v>
      </c>
      <c r="AH450" s="22">
        <v>800</v>
      </c>
      <c r="AI450" s="22">
        <v>800</v>
      </c>
      <c r="AJ450" s="22">
        <v>800</v>
      </c>
      <c r="AK450" s="22">
        <v>800</v>
      </c>
      <c r="AL450" s="22">
        <v>800</v>
      </c>
      <c r="AM450" s="22">
        <v>800</v>
      </c>
      <c r="AN450" s="22">
        <v>800</v>
      </c>
      <c r="AO450" s="22">
        <v>800</v>
      </c>
      <c r="AP450" s="22">
        <v>800</v>
      </c>
      <c r="AQ450" s="22">
        <v>800</v>
      </c>
    </row>
    <row r="451" spans="2:43" x14ac:dyDescent="0.25">
      <c r="D451" s="11" t="s">
        <v>5</v>
      </c>
      <c r="Q451" s="22">
        <v>316.33359832635921</v>
      </c>
      <c r="R451" s="9">
        <v>272.67914189189185</v>
      </c>
      <c r="S451" s="9">
        <v>243.11355873126524</v>
      </c>
      <c r="T451" s="9">
        <v>220.40634784075587</v>
      </c>
      <c r="U451" s="9">
        <v>191.4572942983954</v>
      </c>
      <c r="V451" s="27">
        <v>281.13942200557085</v>
      </c>
      <c r="W451" s="27">
        <v>276.06185709470788</v>
      </c>
      <c r="X451" s="27">
        <v>194.18397877522611</v>
      </c>
      <c r="Y451" s="27">
        <v>237.7917458712503</v>
      </c>
      <c r="Z451" s="27">
        <v>241.96248652291115</v>
      </c>
      <c r="AA451" s="27">
        <v>294.18228212703127</v>
      </c>
      <c r="AB451" s="27">
        <v>315.23091139668577</v>
      </c>
      <c r="AC451" s="27">
        <v>290.97754260869556</v>
      </c>
      <c r="AD451" s="27">
        <v>311.72936339074602</v>
      </c>
      <c r="AE451" s="27">
        <v>333.5130885943496</v>
      </c>
      <c r="AF451" s="29">
        <f>(271.05+280.71)/2</f>
        <v>275.88</v>
      </c>
    </row>
    <row r="453" spans="2:43" x14ac:dyDescent="0.25">
      <c r="B453" s="21" t="s">
        <v>145</v>
      </c>
      <c r="C453" s="9" t="s">
        <v>146</v>
      </c>
      <c r="D453" s="11" t="s">
        <v>4</v>
      </c>
      <c r="Q453" s="37">
        <v>2484</v>
      </c>
      <c r="R453" s="37">
        <v>2484</v>
      </c>
      <c r="S453" s="37">
        <v>2484</v>
      </c>
      <c r="T453" s="37">
        <v>2484</v>
      </c>
      <c r="U453" s="37">
        <v>2484</v>
      </c>
      <c r="V453" s="190">
        <v>2484</v>
      </c>
      <c r="W453" s="190">
        <v>2484</v>
      </c>
      <c r="X453" s="190">
        <v>2484</v>
      </c>
      <c r="Y453" s="190">
        <v>2484</v>
      </c>
      <c r="Z453" s="190">
        <v>2484</v>
      </c>
      <c r="AA453" s="190">
        <v>2484</v>
      </c>
      <c r="AB453" s="190">
        <v>2484</v>
      </c>
      <c r="AC453" s="197">
        <v>2415</v>
      </c>
      <c r="AD453" s="197">
        <v>2415</v>
      </c>
      <c r="AE453" s="197">
        <v>2415</v>
      </c>
      <c r="AF453" s="197">
        <v>2415</v>
      </c>
      <c r="AG453" s="197">
        <v>2415</v>
      </c>
      <c r="AH453" s="51">
        <v>2415</v>
      </c>
    </row>
    <row r="454" spans="2:43" x14ac:dyDescent="0.25">
      <c r="D454" s="11" t="s">
        <v>5</v>
      </c>
      <c r="Q454" s="22">
        <v>2840.8964299999998</v>
      </c>
      <c r="R454" s="9">
        <v>2689.7583399999999</v>
      </c>
      <c r="S454" s="9">
        <v>2647.7551199999998</v>
      </c>
      <c r="T454" s="9">
        <v>2411.8525699999996</v>
      </c>
      <c r="U454" s="9">
        <v>2362.6480300000003</v>
      </c>
      <c r="V454" s="27">
        <v>2340.51278</v>
      </c>
      <c r="W454" s="27">
        <v>2229.2358199999999</v>
      </c>
      <c r="X454" s="27">
        <v>2282.7894199999996</v>
      </c>
      <c r="Y454" s="27">
        <v>2443.7381500000001</v>
      </c>
      <c r="Z454" s="27">
        <v>2574.6219900000001</v>
      </c>
      <c r="AA454" s="27">
        <v>2515.5613999999996</v>
      </c>
      <c r="AB454" s="27">
        <v>2468.5250199999996</v>
      </c>
      <c r="AC454" s="27">
        <v>2409.7981599999998</v>
      </c>
      <c r="AD454" s="27">
        <v>2335.1358</v>
      </c>
      <c r="AE454" s="27">
        <v>2336.9791999999998</v>
      </c>
      <c r="AF454" s="27">
        <v>2264</v>
      </c>
      <c r="AG454" s="27">
        <v>2271</v>
      </c>
      <c r="AH454" s="9">
        <v>2329</v>
      </c>
    </row>
    <row r="456" spans="2:43" x14ac:dyDescent="0.25">
      <c r="B456" s="21" t="s">
        <v>147</v>
      </c>
      <c r="C456" s="9" t="s">
        <v>148</v>
      </c>
      <c r="D456" s="11" t="s">
        <v>4</v>
      </c>
      <c r="Q456" s="37">
        <v>26553</v>
      </c>
      <c r="R456" s="37">
        <v>26553</v>
      </c>
      <c r="S456" s="37">
        <v>26553</v>
      </c>
      <c r="T456" s="37">
        <v>26553</v>
      </c>
      <c r="U456" s="37">
        <v>26553</v>
      </c>
      <c r="V456" s="190">
        <v>26553</v>
      </c>
      <c r="W456" s="190">
        <v>26553</v>
      </c>
      <c r="X456" s="190">
        <v>26553</v>
      </c>
      <c r="Y456" s="190">
        <v>26553</v>
      </c>
      <c r="Z456" s="190">
        <v>26553</v>
      </c>
      <c r="AA456" s="190">
        <v>26553</v>
      </c>
      <c r="AB456" s="190">
        <v>26553</v>
      </c>
      <c r="AC456" s="190">
        <v>22747</v>
      </c>
      <c r="AD456" s="190">
        <v>22747</v>
      </c>
      <c r="AE456" s="190">
        <v>22747</v>
      </c>
      <c r="AF456" s="190">
        <v>21262</v>
      </c>
      <c r="AG456" s="190">
        <v>21187</v>
      </c>
      <c r="AH456" s="37">
        <v>22747</v>
      </c>
    </row>
    <row r="457" spans="2:43" x14ac:dyDescent="0.25">
      <c r="D457" s="11" t="s">
        <v>5</v>
      </c>
      <c r="Q457" s="22">
        <v>27201.040340781499</v>
      </c>
      <c r="R457" s="9">
        <v>27994.791270886799</v>
      </c>
      <c r="S457" s="9">
        <v>23322.867695923</v>
      </c>
      <c r="T457" s="9">
        <v>22306.59</v>
      </c>
      <c r="U457" s="9">
        <v>21011.58</v>
      </c>
      <c r="V457" s="27">
        <v>21011.58</v>
      </c>
      <c r="W457" s="27">
        <v>20990.94</v>
      </c>
      <c r="X457" s="27">
        <v>23227.47</v>
      </c>
      <c r="Y457" s="27">
        <v>25483.68</v>
      </c>
      <c r="Z457" s="27">
        <v>25886.87</v>
      </c>
      <c r="AA457" s="27">
        <v>25923.13</v>
      </c>
      <c r="AB457" s="27">
        <v>25461.88</v>
      </c>
      <c r="AC457" s="27">
        <v>25081.08</v>
      </c>
      <c r="AD457" s="27">
        <v>23338.14</v>
      </c>
      <c r="AE457" s="27">
        <v>22571.81</v>
      </c>
      <c r="AF457" s="27">
        <v>21279</v>
      </c>
      <c r="AG457" s="27">
        <v>21061</v>
      </c>
      <c r="AH457" s="9">
        <v>20815</v>
      </c>
    </row>
    <row r="459" spans="2:43" x14ac:dyDescent="0.25">
      <c r="B459" s="21" t="s">
        <v>149</v>
      </c>
      <c r="C459" s="9" t="s">
        <v>146</v>
      </c>
      <c r="D459" s="11" t="s">
        <v>4</v>
      </c>
      <c r="Q459" s="37">
        <v>2246</v>
      </c>
      <c r="R459" s="37">
        <v>2246</v>
      </c>
      <c r="S459" s="37">
        <v>2246</v>
      </c>
      <c r="T459" s="37">
        <v>2246</v>
      </c>
      <c r="U459" s="37">
        <v>2246</v>
      </c>
      <c r="V459" s="190">
        <v>2246</v>
      </c>
      <c r="W459" s="190">
        <v>2246</v>
      </c>
      <c r="X459" s="190">
        <v>2246</v>
      </c>
      <c r="Y459" s="190">
        <v>2246</v>
      </c>
      <c r="Z459" s="190">
        <v>2246</v>
      </c>
      <c r="AA459" s="190">
        <v>2246</v>
      </c>
      <c r="AB459" s="190">
        <v>2246</v>
      </c>
      <c r="AC459" s="190">
        <v>2281</v>
      </c>
      <c r="AD459" s="190">
        <v>2281</v>
      </c>
      <c r="AE459" s="190">
        <v>2281</v>
      </c>
      <c r="AF459" s="190">
        <v>2281</v>
      </c>
      <c r="AG459" s="190">
        <v>2281</v>
      </c>
      <c r="AH459" s="37">
        <v>2281</v>
      </c>
    </row>
    <row r="460" spans="2:43" x14ac:dyDescent="0.25">
      <c r="D460" s="11" t="s">
        <v>5</v>
      </c>
      <c r="Q460" s="22">
        <v>2651.5486000000001</v>
      </c>
      <c r="R460" s="9">
        <v>2401.1093000000001</v>
      </c>
      <c r="S460" s="9">
        <v>2323.6049000000003</v>
      </c>
      <c r="T460" s="9">
        <v>2138.0205999999998</v>
      </c>
      <c r="U460" s="9">
        <v>2129.2476999999999</v>
      </c>
      <c r="V460" s="27">
        <v>2126.3443499999998</v>
      </c>
      <c r="W460" s="27">
        <v>2154.5096999999996</v>
      </c>
      <c r="X460" s="27">
        <v>2016.0900000000001</v>
      </c>
      <c r="Y460" s="27">
        <v>2103.1767500000001</v>
      </c>
      <c r="Z460" s="27">
        <v>2261.25146</v>
      </c>
      <c r="AA460" s="27">
        <v>2353.5628400000001</v>
      </c>
      <c r="AB460" s="27">
        <v>2298.34629</v>
      </c>
      <c r="AC460" s="27">
        <v>2290.0680299999999</v>
      </c>
      <c r="AD460" s="27">
        <v>2224.1421999999998</v>
      </c>
      <c r="AE460" s="27">
        <v>2241.65805</v>
      </c>
      <c r="AF460" s="27">
        <v>2161</v>
      </c>
      <c r="AG460" s="27">
        <v>2137</v>
      </c>
      <c r="AH460" s="9">
        <v>2149</v>
      </c>
    </row>
    <row r="462" spans="2:43" x14ac:dyDescent="0.25">
      <c r="B462" s="21" t="s">
        <v>150</v>
      </c>
      <c r="C462" s="9" t="s">
        <v>148</v>
      </c>
      <c r="D462" s="11" t="s">
        <v>4</v>
      </c>
      <c r="Q462" s="37">
        <v>26530</v>
      </c>
      <c r="R462" s="37">
        <v>26530</v>
      </c>
      <c r="S462" s="37">
        <v>26530</v>
      </c>
      <c r="T462" s="37">
        <v>26530</v>
      </c>
      <c r="U462" s="37">
        <v>26530</v>
      </c>
      <c r="V462" s="190">
        <v>26530</v>
      </c>
      <c r="W462" s="190">
        <v>26530</v>
      </c>
      <c r="X462" s="190">
        <v>26530</v>
      </c>
      <c r="Y462" s="190">
        <v>26530</v>
      </c>
      <c r="Z462" s="190">
        <v>26530</v>
      </c>
      <c r="AA462" s="190">
        <v>26530</v>
      </c>
      <c r="AB462" s="190">
        <v>26530</v>
      </c>
      <c r="AC462" s="190">
        <v>22738</v>
      </c>
      <c r="AD462" s="190">
        <v>22738</v>
      </c>
      <c r="AE462" s="190">
        <v>22738</v>
      </c>
      <c r="AF462" s="190">
        <v>21262</v>
      </c>
      <c r="AG462" s="190">
        <v>21187</v>
      </c>
      <c r="AH462" s="37">
        <v>22738</v>
      </c>
    </row>
    <row r="463" spans="2:43" x14ac:dyDescent="0.25">
      <c r="D463" s="11" t="s">
        <v>5</v>
      </c>
      <c r="Q463" s="22">
        <v>27329.426823707901</v>
      </c>
      <c r="R463" s="9">
        <v>28355.939548619499</v>
      </c>
      <c r="S463" s="9">
        <v>24687.338680819001</v>
      </c>
      <c r="T463" s="9">
        <v>22306.44</v>
      </c>
      <c r="U463" s="9">
        <v>21011.42</v>
      </c>
      <c r="V463" s="27">
        <v>20679.11</v>
      </c>
      <c r="W463" s="27">
        <v>20988.28</v>
      </c>
      <c r="X463" s="27">
        <v>23195.97</v>
      </c>
      <c r="Y463" s="27">
        <v>25434.65</v>
      </c>
      <c r="Z463" s="27">
        <v>25868.18</v>
      </c>
      <c r="AA463" s="27">
        <v>25926.49</v>
      </c>
      <c r="AB463" s="27">
        <v>25460.7</v>
      </c>
      <c r="AC463" s="27">
        <v>25135.45</v>
      </c>
      <c r="AD463" s="27">
        <v>23355.94</v>
      </c>
      <c r="AE463" s="27">
        <v>22550.06</v>
      </c>
      <c r="AF463" s="27">
        <v>21088</v>
      </c>
      <c r="AG463" s="27">
        <v>21128</v>
      </c>
      <c r="AH463" s="9">
        <v>20860</v>
      </c>
    </row>
    <row r="465" spans="2:40" ht="31.5" x14ac:dyDescent="0.25">
      <c r="B465" s="21" t="s">
        <v>151</v>
      </c>
      <c r="C465" s="9" t="s">
        <v>152</v>
      </c>
      <c r="D465" s="11" t="s">
        <v>4</v>
      </c>
      <c r="Q465" s="22" t="s">
        <v>373</v>
      </c>
      <c r="R465" s="22" t="s">
        <v>373</v>
      </c>
      <c r="S465" s="22" t="s">
        <v>373</v>
      </c>
      <c r="T465" s="22" t="s">
        <v>373</v>
      </c>
      <c r="U465" s="22" t="s">
        <v>373</v>
      </c>
      <c r="V465" s="196" t="s">
        <v>373</v>
      </c>
      <c r="W465" s="196" t="s">
        <v>373</v>
      </c>
      <c r="X465" s="196" t="s">
        <v>373</v>
      </c>
      <c r="Y465" s="196" t="s">
        <v>373</v>
      </c>
      <c r="Z465" s="196" t="s">
        <v>373</v>
      </c>
      <c r="AA465" s="196" t="s">
        <v>373</v>
      </c>
      <c r="AB465" s="196" t="s">
        <v>373</v>
      </c>
      <c r="AC465" s="196" t="s">
        <v>373</v>
      </c>
      <c r="AD465" s="196" t="s">
        <v>373</v>
      </c>
      <c r="AE465" s="196" t="s">
        <v>373</v>
      </c>
      <c r="AF465" s="196" t="s">
        <v>373</v>
      </c>
      <c r="AG465" s="196">
        <v>150</v>
      </c>
      <c r="AH465" s="22">
        <v>150</v>
      </c>
      <c r="AI465" s="22">
        <v>150</v>
      </c>
      <c r="AJ465" s="22">
        <v>150</v>
      </c>
      <c r="AK465" s="22">
        <v>150</v>
      </c>
      <c r="AL465" s="22">
        <v>150</v>
      </c>
      <c r="AM465" s="22">
        <v>150</v>
      </c>
      <c r="AN465" s="22">
        <v>150</v>
      </c>
    </row>
    <row r="466" spans="2:40" x14ac:dyDescent="0.25">
      <c r="D466" s="11" t="s">
        <v>5</v>
      </c>
      <c r="Q466" s="22">
        <v>180</v>
      </c>
      <c r="R466" s="9">
        <v>180</v>
      </c>
      <c r="S466" s="9">
        <v>170</v>
      </c>
      <c r="T466" s="9">
        <v>170</v>
      </c>
      <c r="U466" s="9">
        <v>180</v>
      </c>
      <c r="V466" s="27">
        <v>175</v>
      </c>
      <c r="W466" s="27">
        <v>170</v>
      </c>
      <c r="X466" s="27">
        <v>160</v>
      </c>
      <c r="Y466" s="27">
        <v>170</v>
      </c>
      <c r="Z466" s="27">
        <v>175</v>
      </c>
      <c r="AA466" s="27">
        <v>170</v>
      </c>
      <c r="AB466" s="27">
        <v>180</v>
      </c>
      <c r="AC466" s="27">
        <v>190</v>
      </c>
      <c r="AD466" s="27">
        <v>170</v>
      </c>
      <c r="AE466" s="27">
        <v>160</v>
      </c>
      <c r="AF466" s="27">
        <v>155</v>
      </c>
    </row>
    <row r="467" spans="2:40" x14ac:dyDescent="0.25">
      <c r="AC467" s="27" t="s">
        <v>374</v>
      </c>
    </row>
    <row r="468" spans="2:40" ht="31.5" x14ac:dyDescent="0.25">
      <c r="B468" s="21" t="s">
        <v>153</v>
      </c>
      <c r="C468" s="9" t="s">
        <v>152</v>
      </c>
      <c r="D468" s="11" t="s">
        <v>4</v>
      </c>
      <c r="Q468" s="22" t="s">
        <v>373</v>
      </c>
      <c r="R468" s="22" t="s">
        <v>373</v>
      </c>
      <c r="S468" s="22" t="s">
        <v>373</v>
      </c>
      <c r="T468" s="22" t="s">
        <v>373</v>
      </c>
      <c r="U468" s="22" t="s">
        <v>373</v>
      </c>
      <c r="V468" s="196" t="s">
        <v>373</v>
      </c>
      <c r="W468" s="196" t="s">
        <v>373</v>
      </c>
      <c r="X468" s="196" t="s">
        <v>373</v>
      </c>
      <c r="Y468" s="196" t="s">
        <v>373</v>
      </c>
      <c r="Z468" s="196" t="s">
        <v>373</v>
      </c>
      <c r="AA468" s="196" t="s">
        <v>373</v>
      </c>
      <c r="AB468" s="196" t="s">
        <v>373</v>
      </c>
      <c r="AC468" s="196" t="s">
        <v>373</v>
      </c>
      <c r="AD468" s="196" t="s">
        <v>373</v>
      </c>
      <c r="AE468" s="196" t="s">
        <v>373</v>
      </c>
      <c r="AF468" s="196" t="s">
        <v>373</v>
      </c>
      <c r="AG468" s="196">
        <v>150</v>
      </c>
      <c r="AH468" s="22">
        <v>150</v>
      </c>
      <c r="AI468" s="22">
        <v>150</v>
      </c>
      <c r="AJ468" s="22">
        <v>150</v>
      </c>
      <c r="AK468" s="22">
        <v>150</v>
      </c>
      <c r="AL468" s="22">
        <v>150</v>
      </c>
      <c r="AM468" s="22">
        <v>150</v>
      </c>
      <c r="AN468" s="22">
        <v>150</v>
      </c>
    </row>
    <row r="469" spans="2:40" x14ac:dyDescent="0.25">
      <c r="D469" s="11" t="s">
        <v>5</v>
      </c>
      <c r="Q469" s="22">
        <v>175</v>
      </c>
      <c r="R469" s="9">
        <v>180</v>
      </c>
      <c r="S469" s="9">
        <v>170</v>
      </c>
      <c r="T469" s="9">
        <v>180</v>
      </c>
      <c r="U469" s="9">
        <v>180</v>
      </c>
      <c r="V469" s="27">
        <v>170</v>
      </c>
      <c r="W469" s="27">
        <v>165</v>
      </c>
      <c r="X469" s="27">
        <v>160</v>
      </c>
      <c r="Y469" s="27">
        <v>175</v>
      </c>
      <c r="Z469" s="27">
        <v>170</v>
      </c>
      <c r="AA469" s="27">
        <v>180</v>
      </c>
      <c r="AB469" s="27">
        <v>195</v>
      </c>
      <c r="AC469" s="27">
        <v>165</v>
      </c>
      <c r="AD469" s="27">
        <v>175</v>
      </c>
      <c r="AE469" s="27">
        <v>170</v>
      </c>
      <c r="AF469" s="27">
        <v>160</v>
      </c>
    </row>
    <row r="470" spans="2:40" x14ac:dyDescent="0.25">
      <c r="AB470" s="27" t="s">
        <v>375</v>
      </c>
    </row>
    <row r="471" spans="2:40" ht="31.5" x14ac:dyDescent="0.25">
      <c r="B471" s="21" t="s">
        <v>154</v>
      </c>
      <c r="C471" s="9" t="s">
        <v>152</v>
      </c>
      <c r="D471" s="11" t="s">
        <v>4</v>
      </c>
      <c r="Q471" s="22" t="s">
        <v>373</v>
      </c>
      <c r="R471" s="22" t="s">
        <v>373</v>
      </c>
      <c r="S471" s="22" t="s">
        <v>373</v>
      </c>
      <c r="T471" s="22" t="s">
        <v>373</v>
      </c>
      <c r="U471" s="22" t="s">
        <v>373</v>
      </c>
      <c r="V471" s="196" t="s">
        <v>373</v>
      </c>
      <c r="W471" s="196" t="s">
        <v>373</v>
      </c>
      <c r="X471" s="196" t="s">
        <v>373</v>
      </c>
      <c r="Y471" s="196" t="s">
        <v>373</v>
      </c>
      <c r="Z471" s="196" t="s">
        <v>373</v>
      </c>
      <c r="AA471" s="196" t="s">
        <v>373</v>
      </c>
      <c r="AB471" s="196" t="s">
        <v>373</v>
      </c>
      <c r="AC471" s="196" t="s">
        <v>373</v>
      </c>
      <c r="AD471" s="196" t="s">
        <v>373</v>
      </c>
      <c r="AE471" s="196" t="s">
        <v>373</v>
      </c>
      <c r="AF471" s="196" t="s">
        <v>373</v>
      </c>
      <c r="AG471" s="196">
        <v>150</v>
      </c>
      <c r="AH471" s="22">
        <v>150</v>
      </c>
      <c r="AI471" s="22">
        <v>150</v>
      </c>
      <c r="AJ471" s="22">
        <v>150</v>
      </c>
      <c r="AK471" s="22">
        <v>150</v>
      </c>
      <c r="AL471" s="22">
        <v>150</v>
      </c>
      <c r="AM471" s="22">
        <v>150</v>
      </c>
      <c r="AN471" s="22">
        <v>150</v>
      </c>
    </row>
    <row r="472" spans="2:40" x14ac:dyDescent="0.25">
      <c r="D472" s="11" t="s">
        <v>5</v>
      </c>
      <c r="Q472" s="22">
        <v>180</v>
      </c>
      <c r="R472" s="9">
        <v>170</v>
      </c>
      <c r="S472" s="9">
        <v>170</v>
      </c>
      <c r="T472" s="9">
        <v>180</v>
      </c>
      <c r="U472" s="9">
        <v>180</v>
      </c>
      <c r="V472" s="27">
        <v>170</v>
      </c>
      <c r="W472" s="27">
        <v>170</v>
      </c>
      <c r="X472" s="27">
        <v>180</v>
      </c>
      <c r="Y472" s="27">
        <v>175</v>
      </c>
      <c r="Z472" s="27">
        <v>170</v>
      </c>
      <c r="AA472" s="27">
        <v>175</v>
      </c>
      <c r="AB472" s="27">
        <v>175</v>
      </c>
      <c r="AC472" s="27">
        <v>180</v>
      </c>
      <c r="AD472" s="27">
        <v>170</v>
      </c>
      <c r="AE472" s="27">
        <v>165</v>
      </c>
      <c r="AF472" s="27">
        <v>160</v>
      </c>
    </row>
    <row r="474" spans="2:40" ht="31.5" x14ac:dyDescent="0.25">
      <c r="B474" s="21" t="s">
        <v>155</v>
      </c>
      <c r="C474" s="9" t="s">
        <v>152</v>
      </c>
      <c r="D474" s="11" t="s">
        <v>4</v>
      </c>
      <c r="Q474" s="22" t="s">
        <v>373</v>
      </c>
      <c r="R474" s="22" t="s">
        <v>373</v>
      </c>
      <c r="S474" s="22" t="s">
        <v>373</v>
      </c>
      <c r="T474" s="22" t="s">
        <v>373</v>
      </c>
      <c r="U474" s="22" t="s">
        <v>373</v>
      </c>
      <c r="V474" s="196" t="s">
        <v>373</v>
      </c>
      <c r="W474" s="196" t="s">
        <v>373</v>
      </c>
      <c r="X474" s="196" t="s">
        <v>373</v>
      </c>
      <c r="Y474" s="196" t="s">
        <v>373</v>
      </c>
      <c r="Z474" s="196" t="s">
        <v>373</v>
      </c>
      <c r="AA474" s="196" t="s">
        <v>373</v>
      </c>
      <c r="AB474" s="196" t="s">
        <v>373</v>
      </c>
      <c r="AC474" s="196" t="s">
        <v>373</v>
      </c>
      <c r="AD474" s="196" t="s">
        <v>373</v>
      </c>
      <c r="AE474" s="196" t="s">
        <v>373</v>
      </c>
      <c r="AF474" s="196" t="s">
        <v>373</v>
      </c>
      <c r="AG474" s="196">
        <v>150</v>
      </c>
      <c r="AH474" s="22">
        <v>150</v>
      </c>
      <c r="AI474" s="22">
        <v>150</v>
      </c>
      <c r="AJ474" s="22">
        <v>150</v>
      </c>
      <c r="AK474" s="22">
        <v>150</v>
      </c>
      <c r="AL474" s="22">
        <v>150</v>
      </c>
      <c r="AM474" s="22">
        <v>150</v>
      </c>
      <c r="AN474" s="22">
        <v>150</v>
      </c>
    </row>
    <row r="475" spans="2:40" x14ac:dyDescent="0.25">
      <c r="D475" s="11" t="s">
        <v>5</v>
      </c>
      <c r="Q475" s="22">
        <v>180</v>
      </c>
      <c r="R475" s="9">
        <v>170</v>
      </c>
      <c r="S475" s="9">
        <v>180</v>
      </c>
      <c r="T475" s="9">
        <v>175</v>
      </c>
      <c r="U475" s="9">
        <v>180</v>
      </c>
      <c r="V475" s="27">
        <v>190</v>
      </c>
      <c r="W475" s="27">
        <v>180</v>
      </c>
      <c r="X475" s="27">
        <v>190</v>
      </c>
      <c r="Y475" s="27">
        <v>175</v>
      </c>
      <c r="Z475" s="27">
        <v>170</v>
      </c>
      <c r="AA475" s="27">
        <v>170</v>
      </c>
      <c r="AB475" s="27">
        <v>180</v>
      </c>
      <c r="AC475" s="27">
        <v>165</v>
      </c>
      <c r="AD475" s="27">
        <v>160</v>
      </c>
      <c r="AE475" s="27">
        <v>165</v>
      </c>
      <c r="AF475" s="27">
        <v>165</v>
      </c>
    </row>
    <row r="476" spans="2:40" ht="30" x14ac:dyDescent="0.25">
      <c r="B476" s="44" t="s">
        <v>156</v>
      </c>
      <c r="C476" s="9" t="s">
        <v>157</v>
      </c>
      <c r="Q476" s="22">
        <v>0.6</v>
      </c>
      <c r="R476" s="22">
        <v>0.6</v>
      </c>
      <c r="S476" s="22">
        <v>0.6</v>
      </c>
      <c r="T476" s="22">
        <v>0.6</v>
      </c>
      <c r="U476" s="22">
        <v>0.6</v>
      </c>
      <c r="V476" s="196">
        <v>0.6</v>
      </c>
      <c r="W476" s="196">
        <v>0.6</v>
      </c>
      <c r="X476" s="196">
        <v>0.6</v>
      </c>
      <c r="Y476" s="196">
        <v>0.6</v>
      </c>
      <c r="Z476" s="196">
        <v>0.6</v>
      </c>
      <c r="AA476" s="196">
        <v>0.6</v>
      </c>
      <c r="AB476" s="196">
        <v>0.6</v>
      </c>
      <c r="AC476" s="185">
        <v>0.5970673045990792</v>
      </c>
      <c r="AD476" s="185">
        <v>0.5970673045990792</v>
      </c>
      <c r="AE476" s="185">
        <v>0.5970673045990792</v>
      </c>
      <c r="AF476" s="185">
        <v>0.5970673045990792</v>
      </c>
      <c r="AG476" s="185">
        <v>0.5970673045990792</v>
      </c>
      <c r="AH476" s="13">
        <v>0.5970673045990792</v>
      </c>
      <c r="AI476" s="13">
        <v>0.5970673045990792</v>
      </c>
      <c r="AJ476" s="13">
        <v>0.5970673045990792</v>
      </c>
      <c r="AK476" s="13">
        <v>0.5970673045990792</v>
      </c>
      <c r="AL476" s="13">
        <v>0.5970673045990792</v>
      </c>
      <c r="AM476" s="13">
        <v>0.5970673045990792</v>
      </c>
      <c r="AN476" s="13">
        <v>0.5970673045990792</v>
      </c>
    </row>
    <row r="477" spans="2:40" x14ac:dyDescent="0.25">
      <c r="Q477" s="22">
        <v>0.76661696079465358</v>
      </c>
      <c r="R477" s="9">
        <v>0.87380572595443717</v>
      </c>
      <c r="S477" s="9">
        <v>0.81374321842171193</v>
      </c>
      <c r="T477" s="9">
        <v>0.84638216629427643</v>
      </c>
      <c r="U477" s="9">
        <v>0.82414416660621637</v>
      </c>
      <c r="V477" s="27">
        <v>0.85303318731953182</v>
      </c>
      <c r="W477" s="27">
        <v>0.94304274616139505</v>
      </c>
      <c r="X477" s="27">
        <v>0.86428268244305073</v>
      </c>
      <c r="Y477" s="27">
        <v>0.95716333704355838</v>
      </c>
      <c r="Z477" s="27">
        <v>0.96628612859582685</v>
      </c>
      <c r="AA477" s="27">
        <v>1.0255702817299459</v>
      </c>
      <c r="AB477" s="27">
        <v>0.99527001101977874</v>
      </c>
      <c r="AC477" s="196">
        <v>0.87042817522175686</v>
      </c>
      <c r="AD477" s="196">
        <v>0.91175891435187129</v>
      </c>
      <c r="AE477" s="196">
        <v>0.93511641877134144</v>
      </c>
      <c r="AF477" s="196">
        <v>0.92977343129899837</v>
      </c>
      <c r="AG477" s="196"/>
      <c r="AH477" s="22"/>
      <c r="AI477" s="22"/>
      <c r="AJ477" s="22"/>
      <c r="AK477" s="22"/>
      <c r="AL477" s="22"/>
      <c r="AM477" s="22"/>
      <c r="AN477" s="22"/>
    </row>
    <row r="478" spans="2:40" x14ac:dyDescent="0.25">
      <c r="AC478" s="196"/>
      <c r="AD478" s="196"/>
      <c r="AE478" s="196"/>
      <c r="AF478" s="196"/>
      <c r="AG478" s="196"/>
      <c r="AH478" s="22"/>
      <c r="AI478" s="22"/>
      <c r="AJ478" s="22"/>
      <c r="AK478" s="22"/>
      <c r="AL478" s="22"/>
      <c r="AM478" s="22"/>
      <c r="AN478" s="22"/>
    </row>
    <row r="479" spans="2:40" x14ac:dyDescent="0.25">
      <c r="AC479" s="196"/>
      <c r="AD479" s="196"/>
      <c r="AE479" s="196"/>
      <c r="AF479" s="196"/>
      <c r="AG479" s="196"/>
      <c r="AH479" s="22"/>
      <c r="AI479" s="22"/>
      <c r="AJ479" s="22"/>
      <c r="AK479" s="22"/>
      <c r="AL479" s="22"/>
      <c r="AM479" s="22"/>
      <c r="AN479" s="22"/>
    </row>
    <row r="480" spans="2:40" ht="30" x14ac:dyDescent="0.25">
      <c r="B480" s="44" t="s">
        <v>158</v>
      </c>
      <c r="C480" s="9" t="s">
        <v>157</v>
      </c>
      <c r="Q480" s="22">
        <v>0.53</v>
      </c>
      <c r="R480" s="22">
        <v>0.53</v>
      </c>
      <c r="S480" s="22">
        <v>0.53</v>
      </c>
      <c r="T480" s="22">
        <v>0.53</v>
      </c>
      <c r="U480" s="22">
        <v>0.53</v>
      </c>
      <c r="V480" s="196">
        <v>0.53</v>
      </c>
      <c r="W480" s="196">
        <v>0.53</v>
      </c>
      <c r="X480" s="196">
        <v>0.53</v>
      </c>
      <c r="Y480" s="196">
        <v>0.53</v>
      </c>
      <c r="Z480" s="196">
        <v>0.53</v>
      </c>
      <c r="AA480" s="196">
        <v>0.53</v>
      </c>
      <c r="AB480" s="185">
        <v>0.52873295158771461</v>
      </c>
      <c r="AC480" s="185">
        <v>0.52873295158771461</v>
      </c>
      <c r="AD480" s="185">
        <v>0.52873295158771461</v>
      </c>
      <c r="AE480" s="185">
        <v>0.52873295158771461</v>
      </c>
      <c r="AF480" s="185">
        <v>0.52873295158771461</v>
      </c>
      <c r="AG480" s="185">
        <v>0.52873295158771461</v>
      </c>
      <c r="AH480" s="13">
        <v>0.52873295158771461</v>
      </c>
      <c r="AI480" s="13">
        <v>0.52873295158771461</v>
      </c>
      <c r="AJ480" s="13">
        <v>0.52873295158771461</v>
      </c>
      <c r="AK480" s="13">
        <v>0.52873295158771461</v>
      </c>
      <c r="AL480" s="13">
        <v>0.52873295158771461</v>
      </c>
      <c r="AM480" s="13">
        <v>0.52873295158771461</v>
      </c>
      <c r="AN480" s="13">
        <v>0.52873295158771461</v>
      </c>
    </row>
    <row r="481" spans="2:46" x14ac:dyDescent="0.25">
      <c r="Q481" s="22">
        <v>0.35329052849981113</v>
      </c>
      <c r="R481" s="9">
        <v>0.16491449866022892</v>
      </c>
      <c r="S481" s="9">
        <v>0.28668716101038688</v>
      </c>
      <c r="T481" s="9">
        <v>0.29006808737991618</v>
      </c>
      <c r="U481" s="9">
        <v>0.43324924297277445</v>
      </c>
      <c r="V481" s="27">
        <v>0.3788024406930417</v>
      </c>
      <c r="W481" s="27">
        <v>0.22902270049702406</v>
      </c>
      <c r="X481" s="27">
        <v>0.71870573327002341</v>
      </c>
      <c r="Y481" s="27">
        <v>0.3549310019984811</v>
      </c>
      <c r="Z481" s="27">
        <v>5.9519016208592415E-2</v>
      </c>
      <c r="AA481" s="27">
        <v>0.69341492456976206</v>
      </c>
      <c r="AB481" s="27">
        <v>0.66186256211168737</v>
      </c>
      <c r="AC481" s="196">
        <v>0.68727813792238124</v>
      </c>
      <c r="AD481" s="196">
        <v>0.56219516102306188</v>
      </c>
      <c r="AE481" s="196">
        <v>0.3675259406746551</v>
      </c>
      <c r="AF481" s="196">
        <v>0.3605432258682566</v>
      </c>
      <c r="AG481" s="196"/>
      <c r="AH481" s="22"/>
      <c r="AI481" s="22"/>
      <c r="AJ481" s="22"/>
      <c r="AK481" s="22"/>
      <c r="AL481" s="22"/>
      <c r="AM481" s="22"/>
      <c r="AN481" s="22"/>
    </row>
    <row r="482" spans="2:46" x14ac:dyDescent="0.25">
      <c r="AC482" s="196"/>
      <c r="AD482" s="196"/>
      <c r="AE482" s="196"/>
      <c r="AF482" s="196"/>
      <c r="AG482" s="196"/>
      <c r="AH482" s="22"/>
      <c r="AI482" s="22"/>
      <c r="AJ482" s="22"/>
      <c r="AK482" s="22"/>
      <c r="AL482" s="22"/>
      <c r="AM482" s="22"/>
      <c r="AN482" s="22"/>
    </row>
    <row r="483" spans="2:46" ht="45" x14ac:dyDescent="0.25">
      <c r="B483" s="44" t="s">
        <v>367</v>
      </c>
      <c r="C483" s="9" t="s">
        <v>157</v>
      </c>
      <c r="AC483" s="185">
        <v>0.41208300738055181</v>
      </c>
      <c r="AD483" s="185">
        <v>0.41208300738055181</v>
      </c>
      <c r="AE483" s="185">
        <v>0.41208300738055181</v>
      </c>
      <c r="AF483" s="185">
        <v>0.41208300738055181</v>
      </c>
      <c r="AG483" s="185">
        <v>0.41208300738055181</v>
      </c>
      <c r="AH483" s="13">
        <v>0.41208300738055181</v>
      </c>
      <c r="AI483" s="13">
        <v>0.41208300738055181</v>
      </c>
      <c r="AJ483" s="13">
        <v>0.41208300738055181</v>
      </c>
      <c r="AK483" s="13">
        <v>0.41208300738055181</v>
      </c>
      <c r="AL483" s="13">
        <v>0.41208300738055181</v>
      </c>
      <c r="AM483" s="13">
        <v>0.41208300738055181</v>
      </c>
      <c r="AN483" s="13">
        <v>0.41208300738055181</v>
      </c>
    </row>
    <row r="484" spans="2:46" x14ac:dyDescent="0.25">
      <c r="U484" s="9">
        <v>0.45904835042219877</v>
      </c>
      <c r="V484" s="27">
        <v>0.6495068952360783</v>
      </c>
      <c r="W484" s="27">
        <v>0.19700904909868994</v>
      </c>
      <c r="X484" s="27">
        <v>0.42680164803387299</v>
      </c>
      <c r="Y484" s="27">
        <v>0.15381932765533143</v>
      </c>
      <c r="Z484" s="27">
        <v>0.61655666052088942</v>
      </c>
      <c r="AA484" s="27">
        <v>0.39507917964349426</v>
      </c>
      <c r="AB484" s="27">
        <v>0.57491072765524376</v>
      </c>
      <c r="AC484" s="196">
        <v>0.73331803037144139</v>
      </c>
      <c r="AD484" s="196">
        <v>0.49648115910158858</v>
      </c>
      <c r="AE484" s="196">
        <v>0.44250636597026044</v>
      </c>
      <c r="AF484" s="196">
        <v>0.73906539090332013</v>
      </c>
      <c r="AG484" s="196"/>
      <c r="AH484" s="22"/>
      <c r="AI484" s="22"/>
      <c r="AJ484" s="22"/>
      <c r="AK484" s="22"/>
      <c r="AL484" s="22"/>
      <c r="AM484" s="22"/>
      <c r="AN484" s="22"/>
    </row>
    <row r="485" spans="2:46" x14ac:dyDescent="0.25">
      <c r="AC485" s="196"/>
      <c r="AD485" s="196"/>
      <c r="AE485" s="196"/>
      <c r="AF485" s="196"/>
      <c r="AG485" s="196"/>
      <c r="AH485" s="22"/>
      <c r="AI485" s="22"/>
      <c r="AJ485" s="22"/>
      <c r="AK485" s="22"/>
      <c r="AL485" s="22"/>
      <c r="AM485" s="22"/>
      <c r="AN485" s="22"/>
    </row>
    <row r="486" spans="2:46" x14ac:dyDescent="0.25">
      <c r="AC486" s="196"/>
      <c r="AD486" s="196"/>
      <c r="AE486" s="196"/>
      <c r="AF486" s="196"/>
      <c r="AG486" s="196"/>
      <c r="AH486" s="22"/>
      <c r="AI486" s="22"/>
      <c r="AJ486" s="22"/>
      <c r="AK486" s="22"/>
      <c r="AL486" s="22"/>
      <c r="AM486" s="22"/>
      <c r="AN486" s="22"/>
    </row>
    <row r="487" spans="2:46" ht="45" x14ac:dyDescent="0.25">
      <c r="B487" s="44" t="s">
        <v>366</v>
      </c>
      <c r="C487" s="9" t="s">
        <v>157</v>
      </c>
      <c r="AC487" s="196">
        <v>0.55000000000000004</v>
      </c>
      <c r="AD487" s="196">
        <v>0.55000000000000004</v>
      </c>
      <c r="AE487" s="196">
        <v>0.55000000000000004</v>
      </c>
      <c r="AF487" s="196">
        <v>0.55000000000000004</v>
      </c>
      <c r="AG487" s="196">
        <v>0.55000000000000004</v>
      </c>
      <c r="AH487" s="22">
        <v>0.55000000000000004</v>
      </c>
      <c r="AI487" s="22">
        <v>0.55000000000000004</v>
      </c>
      <c r="AJ487" s="22">
        <v>0.55000000000000004</v>
      </c>
      <c r="AK487" s="22">
        <v>0.55000000000000004</v>
      </c>
      <c r="AL487" s="22">
        <v>0.55000000000000004</v>
      </c>
      <c r="AM487" s="22">
        <v>0.55000000000000004</v>
      </c>
      <c r="AN487" s="22">
        <v>0.55000000000000004</v>
      </c>
    </row>
    <row r="488" spans="2:46" x14ac:dyDescent="0.25">
      <c r="U488" s="9">
        <v>0.49562966059469921</v>
      </c>
      <c r="V488" s="27">
        <v>0.55035651570085453</v>
      </c>
      <c r="W488" s="27">
        <v>0.52250617634584684</v>
      </c>
      <c r="X488" s="27">
        <v>0.5771400277523806</v>
      </c>
      <c r="Y488" s="27">
        <v>0.53685916894961605</v>
      </c>
      <c r="Z488" s="27">
        <v>0.52772694478792948</v>
      </c>
      <c r="AA488" s="27">
        <v>0.58389452206138481</v>
      </c>
      <c r="AB488" s="27">
        <v>0.51623403716509875</v>
      </c>
      <c r="AC488" s="27">
        <v>0.64686377191133804</v>
      </c>
      <c r="AD488" s="27">
        <v>0.55951472773773914</v>
      </c>
      <c r="AE488" s="27">
        <v>0.58276346119894007</v>
      </c>
      <c r="AF488" s="27">
        <v>0.61368764878004678</v>
      </c>
    </row>
    <row r="490" spans="2:46" x14ac:dyDescent="0.25">
      <c r="B490" s="21" t="s">
        <v>159</v>
      </c>
      <c r="C490" s="9" t="s">
        <v>160</v>
      </c>
      <c r="D490" s="11" t="s">
        <v>4</v>
      </c>
      <c r="Q490" s="22">
        <v>0.46</v>
      </c>
      <c r="R490" s="22">
        <v>0.46</v>
      </c>
      <c r="S490" s="22">
        <v>0.46</v>
      </c>
      <c r="T490" s="22">
        <v>0.46</v>
      </c>
      <c r="U490" s="22">
        <v>0.46</v>
      </c>
      <c r="V490" s="196">
        <v>0.46</v>
      </c>
      <c r="W490" s="196">
        <v>0.46</v>
      </c>
      <c r="X490" s="196">
        <v>0.46</v>
      </c>
      <c r="Y490" s="196">
        <v>0.46</v>
      </c>
      <c r="Z490" s="196">
        <v>0.46</v>
      </c>
      <c r="AA490" s="196">
        <v>0.46</v>
      </c>
      <c r="AB490" s="196">
        <v>0.46</v>
      </c>
      <c r="AC490" s="196">
        <v>0.06</v>
      </c>
      <c r="AD490" s="196">
        <v>0.06</v>
      </c>
      <c r="AE490" s="196">
        <v>0.06</v>
      </c>
      <c r="AF490" s="196">
        <v>0.06</v>
      </c>
      <c r="AG490" s="196">
        <v>0.06</v>
      </c>
      <c r="AH490" s="22">
        <v>0.06</v>
      </c>
      <c r="AI490" s="22">
        <v>0.06</v>
      </c>
      <c r="AJ490" s="22">
        <v>0.06</v>
      </c>
      <c r="AK490" s="22">
        <v>0.06</v>
      </c>
      <c r="AL490" s="22">
        <v>0.06</v>
      </c>
      <c r="AM490" s="22">
        <v>0.06</v>
      </c>
      <c r="AN490" s="22">
        <v>0.06</v>
      </c>
      <c r="AO490" s="22">
        <v>0.06</v>
      </c>
      <c r="AP490" s="22">
        <v>0.06</v>
      </c>
      <c r="AQ490" s="22">
        <v>0.06</v>
      </c>
      <c r="AR490" s="22">
        <v>0.06</v>
      </c>
      <c r="AS490" s="22">
        <v>0.06</v>
      </c>
      <c r="AT490" s="22">
        <v>0.06</v>
      </c>
    </row>
    <row r="491" spans="2:46" x14ac:dyDescent="0.25">
      <c r="D491" s="11" t="s">
        <v>5</v>
      </c>
      <c r="Q491" s="22">
        <v>0.31485483055352192</v>
      </c>
      <c r="R491" s="22">
        <v>6.3501133350108777E-2</v>
      </c>
      <c r="S491" s="22">
        <v>5.6918510978593344E-2</v>
      </c>
      <c r="T491" s="22">
        <v>5.8647751310968423E-2</v>
      </c>
      <c r="U491" s="22">
        <v>5.2172559513608455E-2</v>
      </c>
      <c r="V491" s="196">
        <v>4.7264123239611419E-2</v>
      </c>
      <c r="W491" s="196">
        <v>5.3725232811986184E-2</v>
      </c>
      <c r="X491" s="196">
        <v>5.2894421646776039E-2</v>
      </c>
      <c r="Y491" s="196">
        <v>4.7482026175943833E-2</v>
      </c>
      <c r="Z491" s="196">
        <v>4.9262539063223136E-2</v>
      </c>
      <c r="AA491" s="196">
        <v>4.9812979448336743E-2</v>
      </c>
      <c r="AB491" s="196">
        <v>5.2538465789157301E-2</v>
      </c>
    </row>
    <row r="493" spans="2:46" x14ac:dyDescent="0.25">
      <c r="B493" s="21" t="s">
        <v>161</v>
      </c>
      <c r="C493" s="9" t="s">
        <v>160</v>
      </c>
      <c r="D493" s="11" t="s">
        <v>4</v>
      </c>
      <c r="Q493" s="22">
        <v>2.36</v>
      </c>
      <c r="R493" s="22">
        <v>2.36</v>
      </c>
      <c r="S493" s="22">
        <v>2.36</v>
      </c>
      <c r="T493" s="22">
        <v>2.36</v>
      </c>
      <c r="U493" s="22">
        <v>2.36</v>
      </c>
      <c r="V493" s="196">
        <v>2.36</v>
      </c>
      <c r="W493" s="196">
        <v>2.36</v>
      </c>
      <c r="X493" s="196">
        <v>2.36</v>
      </c>
      <c r="Y493" s="196">
        <v>2.36</v>
      </c>
      <c r="Z493" s="196">
        <v>2.36</v>
      </c>
      <c r="AA493" s="196">
        <v>2.36</v>
      </c>
      <c r="AB493" s="196">
        <v>2.36</v>
      </c>
      <c r="AC493" s="196">
        <v>0.04</v>
      </c>
      <c r="AD493" s="196">
        <v>0.04</v>
      </c>
      <c r="AE493" s="196">
        <v>0.04</v>
      </c>
      <c r="AF493" s="196">
        <v>0.04</v>
      </c>
      <c r="AG493" s="196">
        <v>0.04</v>
      </c>
      <c r="AH493" s="22">
        <v>0.04</v>
      </c>
      <c r="AI493" s="22">
        <v>0.04</v>
      </c>
      <c r="AJ493" s="22">
        <v>0.04</v>
      </c>
      <c r="AK493" s="22">
        <v>0.04</v>
      </c>
      <c r="AL493" s="22">
        <v>0.04</v>
      </c>
      <c r="AM493" s="22">
        <v>0.04</v>
      </c>
      <c r="AN493" s="22">
        <v>0.04</v>
      </c>
      <c r="AO493" s="22">
        <v>0.04</v>
      </c>
      <c r="AP493" s="22">
        <v>0.04</v>
      </c>
      <c r="AQ493" s="22">
        <v>0.04</v>
      </c>
      <c r="AR493" s="22">
        <v>0.04</v>
      </c>
      <c r="AS493" s="22">
        <v>0.04</v>
      </c>
      <c r="AT493" s="22">
        <v>0.04</v>
      </c>
    </row>
    <row r="494" spans="2:46" x14ac:dyDescent="0.25">
      <c r="D494" s="11" t="s">
        <v>5</v>
      </c>
      <c r="Q494" s="22">
        <v>0.93484009813281055</v>
      </c>
      <c r="R494" s="9">
        <v>0.93685037842794683</v>
      </c>
      <c r="S494" s="9">
        <v>0.92893634604885489</v>
      </c>
      <c r="T494" s="9">
        <v>0.93573153716566249</v>
      </c>
      <c r="U494" s="9">
        <v>0.91397764719704067</v>
      </c>
      <c r="V494" s="27">
        <v>0.77251795297663406</v>
      </c>
      <c r="W494" s="27">
        <v>0.8593386430321247</v>
      </c>
      <c r="X494" s="27">
        <v>0.80102786616548338</v>
      </c>
      <c r="Y494" s="27">
        <v>0.76291570660054153</v>
      </c>
      <c r="Z494" s="27">
        <v>0.78929361625203809</v>
      </c>
      <c r="AA494" s="27">
        <v>0.83751866867386693</v>
      </c>
      <c r="AB494" s="27">
        <v>0.84869790335459949</v>
      </c>
    </row>
    <row r="496" spans="2:46" x14ac:dyDescent="0.25">
      <c r="B496" s="21" t="s">
        <v>162</v>
      </c>
      <c r="C496" s="9" t="s">
        <v>160</v>
      </c>
      <c r="D496" s="11" t="s">
        <v>4</v>
      </c>
      <c r="Q496" s="22">
        <v>1.4</v>
      </c>
      <c r="R496" s="22">
        <v>1.4</v>
      </c>
      <c r="S496" s="22">
        <v>1.4</v>
      </c>
      <c r="T496" s="22">
        <v>1.4</v>
      </c>
      <c r="U496" s="22">
        <v>1.4</v>
      </c>
      <c r="V496" s="196">
        <v>1.4</v>
      </c>
      <c r="W496" s="196">
        <v>1.4</v>
      </c>
      <c r="X496" s="196">
        <v>1.4</v>
      </c>
      <c r="Y496" s="196">
        <v>1.4</v>
      </c>
      <c r="Z496" s="196">
        <v>1.4</v>
      </c>
      <c r="AA496" s="196">
        <v>1.4</v>
      </c>
      <c r="AB496" s="196">
        <v>1.4</v>
      </c>
      <c r="AC496" s="196">
        <v>0.06</v>
      </c>
      <c r="AD496" s="196">
        <v>0.06</v>
      </c>
      <c r="AE496" s="196">
        <v>0.06</v>
      </c>
      <c r="AF496" s="196">
        <v>0.06</v>
      </c>
      <c r="AG496" s="196">
        <v>0.06</v>
      </c>
      <c r="AH496" s="22">
        <v>0.06</v>
      </c>
      <c r="AI496" s="22">
        <v>0.06</v>
      </c>
      <c r="AJ496" s="22">
        <v>0.06</v>
      </c>
      <c r="AK496" s="22">
        <v>0.06</v>
      </c>
      <c r="AL496" s="22">
        <v>0.06</v>
      </c>
      <c r="AM496" s="22">
        <v>0.06</v>
      </c>
      <c r="AN496" s="22">
        <v>0.06</v>
      </c>
      <c r="AO496" s="22">
        <v>0.06</v>
      </c>
      <c r="AP496" s="22">
        <v>0.06</v>
      </c>
      <c r="AQ496" s="22">
        <v>0.06</v>
      </c>
      <c r="AR496" s="22">
        <v>0.06</v>
      </c>
      <c r="AS496" s="22">
        <v>0.06</v>
      </c>
      <c r="AT496" s="22">
        <v>0.06</v>
      </c>
    </row>
    <row r="497" spans="2:52" x14ac:dyDescent="0.25">
      <c r="D497" s="11" t="s">
        <v>5</v>
      </c>
      <c r="Q497" s="22">
        <v>0.65977455213806979</v>
      </c>
      <c r="R497" s="9">
        <v>0.66119848729339914</v>
      </c>
      <c r="S497" s="9">
        <v>0.65560790867154983</v>
      </c>
      <c r="T497" s="9">
        <v>0.66040884556705948</v>
      </c>
      <c r="U497" s="9">
        <v>0.6450999626395445</v>
      </c>
      <c r="V497" s="27">
        <v>0.54736140852164494</v>
      </c>
      <c r="W497" s="27">
        <v>0.60657653665957534</v>
      </c>
      <c r="X497" s="27">
        <v>0.56108010363788896</v>
      </c>
      <c r="Y497" s="27">
        <v>0.52876918084177005</v>
      </c>
      <c r="Z497" s="27">
        <v>0.53655877373906946</v>
      </c>
      <c r="AA497" s="27">
        <v>0.55238651992758903</v>
      </c>
      <c r="AB497" s="27">
        <v>0.63246857025965797</v>
      </c>
    </row>
    <row r="499" spans="2:52" x14ac:dyDescent="0.25">
      <c r="R499" s="22"/>
      <c r="S499" s="22"/>
      <c r="T499" s="22"/>
      <c r="U499" s="22"/>
      <c r="V499" s="196"/>
      <c r="W499" s="196"/>
      <c r="X499" s="196"/>
      <c r="Y499" s="196"/>
      <c r="Z499" s="196"/>
      <c r="AA499" s="196"/>
      <c r="AB499" s="196"/>
      <c r="AC499" s="196"/>
      <c r="AD499" s="196"/>
      <c r="AE499" s="196"/>
      <c r="AF499" s="196"/>
      <c r="AG499" s="196"/>
      <c r="AH499" s="22"/>
      <c r="AI499" s="22"/>
      <c r="AJ499" s="22"/>
      <c r="AK499" s="22"/>
      <c r="AL499" s="22"/>
      <c r="AM499" s="22"/>
      <c r="AN499" s="22"/>
      <c r="AO499" s="22"/>
      <c r="AP499" s="22"/>
      <c r="AQ499" s="22"/>
    </row>
    <row r="500" spans="2:52" x14ac:dyDescent="0.25">
      <c r="B500" s="21" t="s">
        <v>163</v>
      </c>
      <c r="C500" s="9" t="s">
        <v>89</v>
      </c>
      <c r="D500" s="11" t="s">
        <v>4</v>
      </c>
      <c r="Q500" s="22">
        <v>900</v>
      </c>
      <c r="R500" s="22">
        <v>900</v>
      </c>
      <c r="S500" s="22">
        <v>900</v>
      </c>
      <c r="T500" s="22">
        <v>900</v>
      </c>
      <c r="U500" s="22">
        <v>900</v>
      </c>
      <c r="V500" s="196">
        <v>900</v>
      </c>
      <c r="W500" s="196">
        <v>900</v>
      </c>
      <c r="X500" s="196">
        <v>900</v>
      </c>
      <c r="Y500" s="196">
        <v>900</v>
      </c>
      <c r="Z500" s="196">
        <v>900</v>
      </c>
      <c r="AA500" s="196">
        <v>900</v>
      </c>
      <c r="AB500" s="196">
        <v>900</v>
      </c>
      <c r="AC500" s="196">
        <v>900</v>
      </c>
      <c r="AD500" s="196">
        <v>900</v>
      </c>
      <c r="AE500" s="196">
        <v>900</v>
      </c>
      <c r="AF500" s="196">
        <v>900</v>
      </c>
      <c r="AG500" s="196">
        <v>900</v>
      </c>
      <c r="AH500" s="22">
        <v>900</v>
      </c>
      <c r="AI500" s="22">
        <v>900</v>
      </c>
      <c r="AJ500" s="22">
        <v>900</v>
      </c>
      <c r="AK500" s="22">
        <v>900</v>
      </c>
      <c r="AL500" s="22">
        <v>900</v>
      </c>
      <c r="AM500" s="22">
        <v>900</v>
      </c>
      <c r="AN500" s="22">
        <v>900</v>
      </c>
    </row>
    <row r="501" spans="2:52" x14ac:dyDescent="0.25">
      <c r="D501" s="11" t="s">
        <v>5</v>
      </c>
      <c r="Q501" s="22">
        <v>953.7</v>
      </c>
      <c r="R501" s="9">
        <v>932.3</v>
      </c>
      <c r="S501" s="9">
        <v>933.1</v>
      </c>
      <c r="T501" s="9">
        <v>948.7</v>
      </c>
      <c r="U501" s="9">
        <v>942.2</v>
      </c>
      <c r="V501" s="27">
        <v>943</v>
      </c>
      <c r="W501" s="27">
        <v>944</v>
      </c>
      <c r="X501" s="27">
        <v>942.5</v>
      </c>
      <c r="Y501" s="27">
        <v>948.2</v>
      </c>
      <c r="Z501" s="27">
        <v>936.2</v>
      </c>
      <c r="AA501" s="27">
        <v>949.3</v>
      </c>
      <c r="AB501" s="27">
        <v>928.8</v>
      </c>
      <c r="AC501" s="27">
        <v>937.2</v>
      </c>
      <c r="AD501" s="27">
        <v>940.9</v>
      </c>
      <c r="AE501" s="27">
        <v>932.7</v>
      </c>
      <c r="AF501" s="27">
        <v>947</v>
      </c>
    </row>
    <row r="502" spans="2:52" x14ac:dyDescent="0.25">
      <c r="R502" s="22"/>
      <c r="S502" s="22"/>
      <c r="T502" s="22"/>
      <c r="U502" s="22"/>
      <c r="V502" s="196"/>
      <c r="W502" s="196"/>
      <c r="X502" s="196"/>
      <c r="Y502" s="196"/>
      <c r="Z502" s="196"/>
      <c r="AA502" s="196"/>
      <c r="AB502" s="196"/>
      <c r="AC502" s="196"/>
      <c r="AD502" s="196"/>
      <c r="AE502" s="196"/>
      <c r="AF502" s="196"/>
      <c r="AG502" s="196"/>
      <c r="AH502" s="22"/>
      <c r="AI502" s="22"/>
      <c r="AJ502" s="22"/>
      <c r="AK502" s="22"/>
      <c r="AL502" s="22"/>
      <c r="AM502" s="22"/>
      <c r="AN502" s="22"/>
      <c r="AO502" s="22"/>
      <c r="AP502" s="22"/>
      <c r="AQ502" s="22"/>
    </row>
    <row r="503" spans="2:52" ht="31.5" x14ac:dyDescent="0.25">
      <c r="B503" s="21" t="s">
        <v>164</v>
      </c>
      <c r="C503" s="9" t="s">
        <v>165</v>
      </c>
      <c r="D503" s="11" t="s">
        <v>4</v>
      </c>
      <c r="Q503" s="22">
        <v>250</v>
      </c>
      <c r="R503" s="22">
        <v>250</v>
      </c>
      <c r="S503" s="22">
        <v>250</v>
      </c>
      <c r="T503" s="22">
        <v>250</v>
      </c>
      <c r="U503" s="22">
        <v>250</v>
      </c>
      <c r="V503" s="196">
        <v>250</v>
      </c>
      <c r="W503" s="196">
        <v>250</v>
      </c>
      <c r="X503" s="196">
        <v>250</v>
      </c>
      <c r="Y503" s="196">
        <v>250</v>
      </c>
      <c r="Z503" s="196">
        <v>250</v>
      </c>
      <c r="AA503" s="196">
        <v>250</v>
      </c>
      <c r="AB503" s="196">
        <v>250</v>
      </c>
      <c r="AC503" s="196">
        <v>250</v>
      </c>
      <c r="AD503" s="196">
        <v>250</v>
      </c>
      <c r="AE503" s="196">
        <v>250</v>
      </c>
      <c r="AF503" s="196">
        <v>250</v>
      </c>
      <c r="AG503" s="196">
        <v>250</v>
      </c>
      <c r="AH503" s="22">
        <v>250</v>
      </c>
      <c r="AI503" s="22">
        <v>250</v>
      </c>
      <c r="AJ503" s="22">
        <v>250</v>
      </c>
      <c r="AK503" s="22">
        <v>250</v>
      </c>
      <c r="AL503" s="22">
        <v>250</v>
      </c>
      <c r="AM503" s="22">
        <v>250</v>
      </c>
      <c r="AN503" s="22">
        <v>250</v>
      </c>
      <c r="AO503" s="22">
        <v>250</v>
      </c>
      <c r="AP503" s="22">
        <v>250</v>
      </c>
    </row>
    <row r="504" spans="2:52" x14ac:dyDescent="0.25">
      <c r="D504" s="11" t="s">
        <v>5</v>
      </c>
      <c r="Q504" s="22">
        <v>125</v>
      </c>
      <c r="R504" s="9">
        <v>138.5</v>
      </c>
      <c r="S504" s="9">
        <v>110.7</v>
      </c>
      <c r="T504" s="9">
        <v>96.1</v>
      </c>
      <c r="U504" s="9">
        <v>96.6</v>
      </c>
      <c r="V504" s="27">
        <v>110.6</v>
      </c>
      <c r="W504" s="27">
        <v>112.2</v>
      </c>
      <c r="X504" s="27">
        <v>104.4</v>
      </c>
      <c r="Y504" s="27">
        <v>124.4</v>
      </c>
      <c r="Z504" s="27">
        <v>171.2</v>
      </c>
      <c r="AA504" s="27">
        <v>143.1</v>
      </c>
      <c r="AB504" s="27">
        <v>131.6</v>
      </c>
      <c r="AC504" s="27">
        <v>160.5</v>
      </c>
      <c r="AD504" s="27">
        <v>174.6</v>
      </c>
      <c r="AE504" s="27">
        <v>128.80000000000001</v>
      </c>
      <c r="AF504" s="27">
        <v>155.86000000000001</v>
      </c>
    </row>
    <row r="505" spans="2:52" x14ac:dyDescent="0.25">
      <c r="R505" s="22"/>
      <c r="S505" s="22"/>
      <c r="T505" s="22"/>
      <c r="U505" s="22"/>
      <c r="V505" s="196"/>
      <c r="W505" s="196"/>
      <c r="X505" s="196"/>
      <c r="Y505" s="196"/>
      <c r="Z505" s="196"/>
      <c r="AA505" s="196"/>
      <c r="AB505" s="196"/>
      <c r="AC505" s="196"/>
      <c r="AD505" s="196"/>
      <c r="AE505" s="196"/>
      <c r="AF505" s="196"/>
      <c r="AG505" s="196"/>
      <c r="AH505" s="22"/>
      <c r="AI505" s="22"/>
      <c r="AJ505" s="22"/>
      <c r="AK505" s="22"/>
      <c r="AL505" s="22"/>
      <c r="AM505" s="22"/>
      <c r="AN505" s="22"/>
      <c r="AO505" s="22"/>
      <c r="AP505" s="22"/>
      <c r="AQ505" s="22"/>
    </row>
    <row r="506" spans="2:52" x14ac:dyDescent="0.25">
      <c r="B506" s="21" t="s">
        <v>166</v>
      </c>
      <c r="C506" s="9" t="s">
        <v>89</v>
      </c>
      <c r="D506" s="11" t="s">
        <v>4</v>
      </c>
      <c r="Q506" s="22">
        <v>900</v>
      </c>
      <c r="R506" s="22">
        <v>900</v>
      </c>
      <c r="S506" s="22">
        <v>900</v>
      </c>
      <c r="T506" s="22">
        <v>900</v>
      </c>
      <c r="U506" s="22">
        <v>900</v>
      </c>
      <c r="V506" s="196">
        <v>900</v>
      </c>
      <c r="W506" s="196">
        <v>900</v>
      </c>
      <c r="X506" s="196">
        <v>900</v>
      </c>
      <c r="Y506" s="196">
        <v>900</v>
      </c>
      <c r="Z506" s="196">
        <v>900</v>
      </c>
      <c r="AA506" s="196">
        <v>900</v>
      </c>
      <c r="AB506" s="196">
        <v>900</v>
      </c>
      <c r="AC506" s="196">
        <v>900</v>
      </c>
      <c r="AD506" s="196">
        <v>900</v>
      </c>
      <c r="AE506" s="196">
        <v>900</v>
      </c>
      <c r="AF506" s="196">
        <v>900</v>
      </c>
      <c r="AG506" s="196">
        <v>900</v>
      </c>
      <c r="AH506" s="22">
        <v>900</v>
      </c>
      <c r="AI506" s="22">
        <v>900</v>
      </c>
      <c r="AJ506" s="22">
        <v>900</v>
      </c>
      <c r="AK506" s="22">
        <v>900</v>
      </c>
      <c r="AL506" s="22">
        <v>900</v>
      </c>
      <c r="AM506" s="22">
        <v>900</v>
      </c>
      <c r="AN506" s="22">
        <v>900</v>
      </c>
    </row>
    <row r="507" spans="2:52" x14ac:dyDescent="0.25">
      <c r="D507" s="11" t="s">
        <v>5</v>
      </c>
      <c r="Q507" s="22">
        <v>951.7</v>
      </c>
      <c r="R507" s="9">
        <v>937.1</v>
      </c>
      <c r="S507" s="9">
        <v>945.2</v>
      </c>
      <c r="T507" s="9">
        <v>945</v>
      </c>
      <c r="U507" s="9">
        <v>935</v>
      </c>
      <c r="V507" s="27">
        <v>945</v>
      </c>
      <c r="W507" s="27">
        <v>918</v>
      </c>
      <c r="X507" s="27">
        <v>949.3</v>
      </c>
      <c r="Y507" s="27">
        <v>951.8</v>
      </c>
      <c r="Z507" s="27">
        <v>949</v>
      </c>
      <c r="AA507" s="27">
        <v>952.2</v>
      </c>
      <c r="AB507" s="27">
        <v>946.6</v>
      </c>
      <c r="AC507" s="27">
        <v>948.9</v>
      </c>
      <c r="AD507" s="27">
        <v>951.3</v>
      </c>
      <c r="AE507" s="27">
        <v>951.5</v>
      </c>
      <c r="AF507" s="27">
        <v>958</v>
      </c>
    </row>
    <row r="509" spans="2:52" ht="31.5" x14ac:dyDescent="0.25">
      <c r="B509" s="21" t="s">
        <v>167</v>
      </c>
      <c r="C509" s="9" t="s">
        <v>165</v>
      </c>
      <c r="D509" s="11" t="s">
        <v>4</v>
      </c>
      <c r="Q509" s="22">
        <v>250</v>
      </c>
      <c r="R509" s="22">
        <v>250</v>
      </c>
      <c r="S509" s="22">
        <v>250</v>
      </c>
      <c r="T509" s="22">
        <v>250</v>
      </c>
      <c r="U509" s="22">
        <v>250</v>
      </c>
      <c r="V509" s="196">
        <v>250</v>
      </c>
      <c r="W509" s="196">
        <v>250</v>
      </c>
      <c r="X509" s="196">
        <v>250</v>
      </c>
      <c r="Y509" s="196">
        <v>250</v>
      </c>
      <c r="Z509" s="196">
        <v>250</v>
      </c>
      <c r="AA509" s="196">
        <v>250</v>
      </c>
      <c r="AB509" s="196">
        <v>250</v>
      </c>
      <c r="AC509" s="196">
        <v>250</v>
      </c>
      <c r="AD509" s="196">
        <v>250</v>
      </c>
      <c r="AE509" s="196">
        <v>250</v>
      </c>
      <c r="AF509" s="196">
        <v>250</v>
      </c>
      <c r="AG509" s="196">
        <v>250</v>
      </c>
      <c r="AH509" s="22">
        <v>250</v>
      </c>
      <c r="AI509" s="22">
        <v>250</v>
      </c>
      <c r="AJ509" s="22">
        <v>250</v>
      </c>
      <c r="AK509" s="22">
        <v>250</v>
      </c>
      <c r="AL509" s="22">
        <v>250</v>
      </c>
      <c r="AM509" s="22">
        <v>250</v>
      </c>
      <c r="AN509" s="22">
        <v>250</v>
      </c>
      <c r="AO509" s="22">
        <v>250</v>
      </c>
      <c r="AP509" s="22">
        <v>250</v>
      </c>
    </row>
    <row r="510" spans="2:52" x14ac:dyDescent="0.25">
      <c r="D510" s="11" t="s">
        <v>5</v>
      </c>
      <c r="Q510" s="22">
        <v>85.3</v>
      </c>
      <c r="R510" s="9">
        <v>117.63</v>
      </c>
      <c r="S510" s="9">
        <v>115.28</v>
      </c>
      <c r="T510" s="9">
        <v>123.71</v>
      </c>
      <c r="U510" s="9">
        <v>118.05</v>
      </c>
      <c r="V510" s="27">
        <v>149.6</v>
      </c>
      <c r="W510" s="27">
        <v>149.6</v>
      </c>
      <c r="X510" s="27">
        <v>149.6</v>
      </c>
      <c r="Y510" s="27">
        <v>145.46</v>
      </c>
      <c r="Z510" s="27">
        <v>148.28</v>
      </c>
      <c r="AA510" s="27">
        <v>153.54</v>
      </c>
      <c r="AB510" s="27">
        <v>185.53</v>
      </c>
      <c r="AC510" s="27">
        <v>141.03</v>
      </c>
      <c r="AD510" s="27">
        <v>145.30000000000001</v>
      </c>
      <c r="AE510" s="27">
        <v>146.9</v>
      </c>
      <c r="AF510" s="27">
        <v>149.66</v>
      </c>
    </row>
    <row r="512" spans="2:52" x14ac:dyDescent="0.25">
      <c r="B512" s="21" t="s">
        <v>279</v>
      </c>
      <c r="C512" s="9" t="s">
        <v>3</v>
      </c>
      <c r="D512" s="11" t="s">
        <v>4</v>
      </c>
      <c r="E512" s="12">
        <v>85</v>
      </c>
      <c r="F512" s="12">
        <v>85</v>
      </c>
      <c r="G512" s="12">
        <v>85</v>
      </c>
      <c r="H512" s="12">
        <v>85</v>
      </c>
      <c r="I512" s="12">
        <v>85</v>
      </c>
      <c r="J512" s="12">
        <v>85</v>
      </c>
      <c r="K512" s="12">
        <v>85</v>
      </c>
      <c r="L512" s="12">
        <v>85</v>
      </c>
      <c r="M512" s="12">
        <v>85</v>
      </c>
      <c r="N512" s="12">
        <v>85</v>
      </c>
      <c r="O512" s="12">
        <v>85</v>
      </c>
      <c r="P512" s="12">
        <v>85</v>
      </c>
      <c r="Q512" s="12">
        <v>85</v>
      </c>
      <c r="R512" s="12">
        <v>85</v>
      </c>
      <c r="S512" s="12">
        <v>85</v>
      </c>
      <c r="T512" s="12">
        <v>85</v>
      </c>
      <c r="U512" s="12">
        <v>85</v>
      </c>
      <c r="V512" s="187">
        <v>85</v>
      </c>
      <c r="W512" s="187">
        <v>85</v>
      </c>
      <c r="X512" s="187">
        <v>85</v>
      </c>
      <c r="Y512" s="187">
        <v>85</v>
      </c>
      <c r="Z512" s="187">
        <v>85</v>
      </c>
      <c r="AA512" s="187">
        <v>85</v>
      </c>
      <c r="AB512" s="187">
        <v>85</v>
      </c>
      <c r="AC512" s="187">
        <v>85</v>
      </c>
      <c r="AD512" s="187">
        <v>85</v>
      </c>
      <c r="AE512" s="187">
        <v>85</v>
      </c>
      <c r="AF512" s="187">
        <v>85</v>
      </c>
      <c r="AG512" s="187">
        <v>85</v>
      </c>
      <c r="AH512" s="12">
        <v>85</v>
      </c>
      <c r="AI512" s="12">
        <v>85</v>
      </c>
      <c r="AJ512" s="12">
        <v>85</v>
      </c>
      <c r="AK512" s="12">
        <v>85</v>
      </c>
      <c r="AL512" s="12">
        <v>85</v>
      </c>
      <c r="AM512" s="12">
        <v>85</v>
      </c>
      <c r="AN512" s="12">
        <v>85</v>
      </c>
      <c r="AO512" s="12">
        <v>85</v>
      </c>
      <c r="AP512" s="12">
        <v>85</v>
      </c>
      <c r="AQ512" s="12">
        <v>85</v>
      </c>
      <c r="AR512" s="12">
        <v>85</v>
      </c>
      <c r="AS512" s="12">
        <v>85</v>
      </c>
      <c r="AT512" s="12">
        <v>85</v>
      </c>
      <c r="AU512" s="12">
        <v>85</v>
      </c>
      <c r="AV512" s="12">
        <v>85</v>
      </c>
      <c r="AW512" s="12">
        <v>85</v>
      </c>
      <c r="AX512" s="12">
        <v>85</v>
      </c>
      <c r="AY512" s="12">
        <v>85</v>
      </c>
      <c r="AZ512" s="12">
        <v>85</v>
      </c>
    </row>
    <row r="513" spans="2:52" x14ac:dyDescent="0.25">
      <c r="D513" s="11" t="s">
        <v>5</v>
      </c>
      <c r="E513" s="12">
        <v>85.338666666666668</v>
      </c>
      <c r="F513" s="12">
        <v>85.464193548387101</v>
      </c>
      <c r="G513" s="12">
        <v>85.325000000000003</v>
      </c>
      <c r="H513" s="12">
        <v>85.316451612903222</v>
      </c>
      <c r="I513" s="12">
        <v>85.266451612903239</v>
      </c>
      <c r="J513" s="12">
        <v>84.774333333333317</v>
      </c>
      <c r="K513" s="12">
        <v>85.284516129032284</v>
      </c>
      <c r="L513" s="12">
        <v>85.28966666666669</v>
      </c>
      <c r="M513" s="12">
        <v>85.6</v>
      </c>
      <c r="N513" s="12">
        <v>85.001612903225791</v>
      </c>
      <c r="O513" s="12">
        <v>85.12</v>
      </c>
      <c r="P513" s="12">
        <v>84.766451612903239</v>
      </c>
      <c r="Q513" s="22">
        <v>85.045999999999978</v>
      </c>
      <c r="R513" s="9">
        <v>85.318064516129056</v>
      </c>
      <c r="S513" s="9">
        <v>85.260999999999967</v>
      </c>
      <c r="T513" s="9">
        <v>85.236451612903224</v>
      </c>
      <c r="U513" s="9">
        <v>85.946129032258071</v>
      </c>
      <c r="V513" s="27">
        <v>86.013666666666666</v>
      </c>
      <c r="W513" s="27">
        <v>86.196129032258057</v>
      </c>
      <c r="X513" s="27">
        <v>85.389333333333326</v>
      </c>
      <c r="Y513" s="27">
        <v>87.286129032258074</v>
      </c>
      <c r="Z513" s="27">
        <v>87.133548387096752</v>
      </c>
      <c r="AA513" s="27">
        <v>87.217586206896527</v>
      </c>
      <c r="AB513" s="27">
        <v>87.4174193548387</v>
      </c>
      <c r="AC513" s="27">
        <v>87.263999999999982</v>
      </c>
      <c r="AD513" s="27">
        <v>87.329677419354852</v>
      </c>
      <c r="AE513" s="27">
        <v>87.087000000000003</v>
      </c>
      <c r="AF513" s="27">
        <v>87.11516129032259</v>
      </c>
      <c r="AG513" s="27">
        <v>86.28</v>
      </c>
      <c r="AH513" s="9">
        <v>87.26</v>
      </c>
    </row>
    <row r="515" spans="2:52" x14ac:dyDescent="0.25">
      <c r="B515" s="21" t="s">
        <v>280</v>
      </c>
      <c r="C515" s="9" t="s">
        <v>3</v>
      </c>
      <c r="D515" s="11" t="s">
        <v>4</v>
      </c>
      <c r="E515" s="12">
        <v>85</v>
      </c>
      <c r="F515" s="12">
        <v>85</v>
      </c>
      <c r="G515" s="12">
        <v>85</v>
      </c>
      <c r="H515" s="12">
        <v>85</v>
      </c>
      <c r="I515" s="12">
        <v>85</v>
      </c>
      <c r="J515" s="12">
        <v>85</v>
      </c>
      <c r="K515" s="12">
        <v>85</v>
      </c>
      <c r="L515" s="12">
        <v>85</v>
      </c>
      <c r="M515" s="12">
        <v>85</v>
      </c>
      <c r="N515" s="12">
        <v>85</v>
      </c>
      <c r="O515" s="12">
        <v>85</v>
      </c>
      <c r="P515" s="12">
        <v>85</v>
      </c>
      <c r="Q515" s="12">
        <v>85</v>
      </c>
      <c r="R515" s="12">
        <v>85</v>
      </c>
      <c r="S515" s="12">
        <v>85</v>
      </c>
      <c r="T515" s="12">
        <v>85</v>
      </c>
      <c r="U515" s="12">
        <v>85</v>
      </c>
      <c r="V515" s="187">
        <v>85</v>
      </c>
      <c r="W515" s="187">
        <v>85</v>
      </c>
      <c r="X515" s="187">
        <v>85</v>
      </c>
      <c r="Y515" s="187">
        <v>85</v>
      </c>
      <c r="Z515" s="187">
        <v>85</v>
      </c>
      <c r="AA515" s="187">
        <v>85</v>
      </c>
      <c r="AB515" s="187">
        <v>85</v>
      </c>
      <c r="AC515" s="187">
        <v>85</v>
      </c>
      <c r="AD515" s="187">
        <v>85</v>
      </c>
      <c r="AE515" s="187">
        <v>85</v>
      </c>
      <c r="AF515" s="187">
        <v>85</v>
      </c>
      <c r="AG515" s="187">
        <v>85</v>
      </c>
      <c r="AH515" s="12">
        <v>85</v>
      </c>
      <c r="AI515" s="12">
        <v>85</v>
      </c>
      <c r="AJ515" s="12">
        <v>85</v>
      </c>
      <c r="AK515" s="12">
        <v>85</v>
      </c>
      <c r="AL515" s="12">
        <v>85</v>
      </c>
      <c r="AM515" s="12">
        <v>85</v>
      </c>
      <c r="AN515" s="12">
        <v>85</v>
      </c>
      <c r="AO515" s="12">
        <v>85</v>
      </c>
      <c r="AP515" s="12">
        <v>85</v>
      </c>
      <c r="AQ515" s="12">
        <v>85</v>
      </c>
      <c r="AR515" s="12">
        <v>85</v>
      </c>
      <c r="AS515" s="12">
        <v>85</v>
      </c>
      <c r="AT515" s="12">
        <v>85</v>
      </c>
      <c r="AU515" s="12">
        <v>85</v>
      </c>
      <c r="AV515" s="12">
        <v>85</v>
      </c>
      <c r="AW515" s="12">
        <v>85</v>
      </c>
      <c r="AX515" s="12">
        <v>85</v>
      </c>
      <c r="AY515" s="12">
        <v>85</v>
      </c>
      <c r="AZ515" s="12">
        <v>85</v>
      </c>
    </row>
    <row r="516" spans="2:52" x14ac:dyDescent="0.25">
      <c r="D516" s="11" t="s">
        <v>5</v>
      </c>
      <c r="E516" s="12">
        <v>85.925333333333342</v>
      </c>
      <c r="F516" s="12">
        <v>85.85838709677418</v>
      </c>
      <c r="G516" s="12">
        <v>85.477000000000004</v>
      </c>
      <c r="H516" s="12">
        <v>86.5</v>
      </c>
      <c r="I516" s="12">
        <v>84.721290322580643</v>
      </c>
      <c r="J516" s="12">
        <v>85.597000000000008</v>
      </c>
      <c r="K516" s="12">
        <v>85.761935483870943</v>
      </c>
      <c r="L516" s="12">
        <v>85.051999999999992</v>
      </c>
      <c r="M516" s="12">
        <v>85.052258064516138</v>
      </c>
      <c r="N516" s="12">
        <v>85.129354838709688</v>
      </c>
      <c r="O516" s="12">
        <v>85.362499999999983</v>
      </c>
      <c r="P516" s="12">
        <v>85.035806451612913</v>
      </c>
      <c r="Q516" s="22">
        <v>85.265333333333345</v>
      </c>
      <c r="R516" s="9">
        <v>85.26</v>
      </c>
      <c r="S516" s="9">
        <v>84.961333333333343</v>
      </c>
      <c r="T516" s="9">
        <v>85.052580645161299</v>
      </c>
      <c r="U516" s="9">
        <v>84.951290322580661</v>
      </c>
      <c r="V516" s="27">
        <v>84.985333333333315</v>
      </c>
      <c r="W516" s="27">
        <v>86.18741935483871</v>
      </c>
      <c r="X516" s="27">
        <v>85.175999999999988</v>
      </c>
      <c r="Y516" s="27">
        <v>86.641935483870967</v>
      </c>
      <c r="Z516" s="27">
        <v>87.653870967741938</v>
      </c>
      <c r="AA516" s="27">
        <v>87.027931034482762</v>
      </c>
      <c r="AB516" s="27">
        <v>87.360645161290321</v>
      </c>
      <c r="AC516" s="27">
        <v>87.429666666666677</v>
      </c>
      <c r="AD516" s="27">
        <v>86.944838709677398</v>
      </c>
      <c r="AE516" s="27">
        <v>86.649333333333317</v>
      </c>
      <c r="AF516" s="27">
        <v>87.119354838709668</v>
      </c>
      <c r="AG516" s="27">
        <v>87.71</v>
      </c>
      <c r="AH516" s="9">
        <v>87.22</v>
      </c>
    </row>
    <row r="518" spans="2:52" x14ac:dyDescent="0.25">
      <c r="B518" s="21" t="s">
        <v>315</v>
      </c>
      <c r="C518" s="9" t="s">
        <v>316</v>
      </c>
      <c r="D518" s="11" t="s">
        <v>4</v>
      </c>
      <c r="Q518" s="12">
        <v>24</v>
      </c>
      <c r="R518" s="12">
        <v>24</v>
      </c>
      <c r="S518" s="12">
        <v>24</v>
      </c>
      <c r="T518" s="12">
        <v>24</v>
      </c>
      <c r="U518" s="12">
        <v>24</v>
      </c>
      <c r="V518" s="187">
        <v>24</v>
      </c>
      <c r="W518" s="187">
        <v>24</v>
      </c>
      <c r="X518" s="187">
        <v>24</v>
      </c>
      <c r="Y518" s="187">
        <v>24</v>
      </c>
      <c r="Z518" s="187">
        <v>24</v>
      </c>
      <c r="AA518" s="187">
        <v>24</v>
      </c>
      <c r="AB518" s="187">
        <v>24</v>
      </c>
      <c r="AC518" s="187">
        <v>24</v>
      </c>
      <c r="AD518" s="187">
        <v>24</v>
      </c>
      <c r="AE518" s="187">
        <v>24</v>
      </c>
      <c r="AF518" s="187">
        <v>24</v>
      </c>
      <c r="AG518" s="187">
        <v>24</v>
      </c>
      <c r="AH518" s="12">
        <v>24</v>
      </c>
      <c r="AI518" s="12">
        <v>24</v>
      </c>
      <c r="AJ518" s="12">
        <v>24</v>
      </c>
      <c r="AK518" s="12">
        <v>24</v>
      </c>
      <c r="AL518" s="12">
        <v>24</v>
      </c>
      <c r="AM518" s="12">
        <v>24</v>
      </c>
      <c r="AN518" s="12">
        <v>24</v>
      </c>
      <c r="AO518" s="12">
        <v>24</v>
      </c>
      <c r="AP518" s="12">
        <v>24</v>
      </c>
      <c r="AQ518" s="12">
        <v>24</v>
      </c>
      <c r="AR518" s="12">
        <v>24</v>
      </c>
      <c r="AS518" s="12">
        <v>24</v>
      </c>
      <c r="AT518" s="12">
        <v>24</v>
      </c>
      <c r="AU518" s="12">
        <v>24</v>
      </c>
      <c r="AV518" s="12">
        <v>24</v>
      </c>
      <c r="AW518" s="12">
        <v>24</v>
      </c>
      <c r="AX518" s="12">
        <v>24</v>
      </c>
      <c r="AY518" s="12">
        <v>24</v>
      </c>
      <c r="AZ518" s="12">
        <v>24</v>
      </c>
    </row>
    <row r="519" spans="2:52" x14ac:dyDescent="0.25">
      <c r="D519" s="11" t="s">
        <v>5</v>
      </c>
      <c r="Q519" s="22">
        <v>23.560333333333336</v>
      </c>
      <c r="R519" s="9">
        <v>23.722333333333339</v>
      </c>
      <c r="S519" s="9">
        <v>23.690666666666665</v>
      </c>
      <c r="T519" s="9">
        <v>23.901666666666667</v>
      </c>
      <c r="U519" s="9">
        <v>23.615999999999993</v>
      </c>
      <c r="V519" s="27">
        <v>23.380333333333333</v>
      </c>
      <c r="W519" s="27">
        <v>23.339666666666666</v>
      </c>
      <c r="X519" s="27">
        <v>24.628666666666668</v>
      </c>
      <c r="Y519" s="27">
        <v>24.756666666666661</v>
      </c>
      <c r="Z519" s="27">
        <v>24.875666666666671</v>
      </c>
      <c r="AA519" s="27">
        <v>24.715517241379306</v>
      </c>
      <c r="AB519" s="27">
        <v>24.965666666666667</v>
      </c>
      <c r="AC519" s="27">
        <v>23.506333333333334</v>
      </c>
      <c r="AD519" s="27">
        <v>24.13966666666666</v>
      </c>
      <c r="AE519" s="27">
        <v>23.984333333333332</v>
      </c>
      <c r="AF519" s="27">
        <v>23.592333333333329</v>
      </c>
      <c r="AG519" s="27">
        <v>23.983548387096782</v>
      </c>
      <c r="AH519" s="9">
        <v>23.61</v>
      </c>
    </row>
    <row r="521" spans="2:52" x14ac:dyDescent="0.25">
      <c r="B521" s="21" t="s">
        <v>317</v>
      </c>
      <c r="C521" s="9" t="s">
        <v>316</v>
      </c>
      <c r="D521" s="11" t="s">
        <v>4</v>
      </c>
      <c r="Q521" s="12">
        <v>24</v>
      </c>
      <c r="R521" s="12">
        <v>24</v>
      </c>
      <c r="S521" s="12">
        <v>24</v>
      </c>
      <c r="T521" s="12">
        <v>24</v>
      </c>
      <c r="U521" s="12">
        <v>24</v>
      </c>
      <c r="V521" s="187">
        <v>24</v>
      </c>
      <c r="W521" s="187">
        <v>24</v>
      </c>
      <c r="X521" s="187">
        <v>24</v>
      </c>
      <c r="Y521" s="187">
        <v>24</v>
      </c>
      <c r="Z521" s="187">
        <v>24</v>
      </c>
      <c r="AA521" s="187">
        <v>24</v>
      </c>
      <c r="AB521" s="187">
        <v>24</v>
      </c>
      <c r="AC521" s="187">
        <v>24</v>
      </c>
      <c r="AD521" s="187">
        <v>24</v>
      </c>
      <c r="AE521" s="187">
        <v>24</v>
      </c>
      <c r="AF521" s="187">
        <v>24</v>
      </c>
      <c r="AG521" s="187">
        <v>24</v>
      </c>
      <c r="AH521" s="12">
        <v>24</v>
      </c>
      <c r="AI521" s="12">
        <v>24</v>
      </c>
      <c r="AJ521" s="12">
        <v>24</v>
      </c>
      <c r="AK521" s="12">
        <v>24</v>
      </c>
      <c r="AL521" s="12">
        <v>24</v>
      </c>
      <c r="AM521" s="12">
        <v>24</v>
      </c>
      <c r="AN521" s="12">
        <v>24</v>
      </c>
      <c r="AO521" s="12">
        <v>24</v>
      </c>
      <c r="AP521" s="12">
        <v>24</v>
      </c>
      <c r="AQ521" s="12">
        <v>24</v>
      </c>
      <c r="AR521" s="12">
        <v>24</v>
      </c>
      <c r="AS521" s="12">
        <v>24</v>
      </c>
      <c r="AT521" s="12">
        <v>24</v>
      </c>
      <c r="AU521" s="12">
        <v>24</v>
      </c>
      <c r="AV521" s="12">
        <v>24</v>
      </c>
      <c r="AW521" s="12">
        <v>24</v>
      </c>
      <c r="AX521" s="12">
        <v>24</v>
      </c>
      <c r="AY521" s="12">
        <v>24</v>
      </c>
      <c r="AZ521" s="12">
        <v>24</v>
      </c>
    </row>
    <row r="522" spans="2:52" x14ac:dyDescent="0.25">
      <c r="D522" s="11" t="s">
        <v>5</v>
      </c>
      <c r="Q522" s="22">
        <v>23.731000000000002</v>
      </c>
      <c r="R522" s="9">
        <v>23.557333333333325</v>
      </c>
      <c r="S522" s="9">
        <v>23.664333333333332</v>
      </c>
      <c r="T522" s="9">
        <v>23.37133333333334</v>
      </c>
      <c r="U522" s="9">
        <v>23.449666666666669</v>
      </c>
      <c r="V522" s="27">
        <v>23.629333333333332</v>
      </c>
      <c r="W522" s="27">
        <v>23.405666666666665</v>
      </c>
      <c r="X522" s="27">
        <v>24.737333333333332</v>
      </c>
      <c r="Y522" s="27">
        <v>24.842000000000002</v>
      </c>
      <c r="Z522" s="27">
        <v>24.841666666666665</v>
      </c>
      <c r="AA522" s="27">
        <v>24.905172413793103</v>
      </c>
      <c r="AB522" s="27">
        <v>24.810333333333329</v>
      </c>
      <c r="AC522" s="27">
        <v>23.513999999999992</v>
      </c>
      <c r="AD522" s="27">
        <v>24.276333333333334</v>
      </c>
      <c r="AE522" s="27">
        <v>23.821333333333335</v>
      </c>
      <c r="AF522" s="27">
        <v>23.788</v>
      </c>
      <c r="AG522" s="27">
        <v>23.870967741935488</v>
      </c>
      <c r="AH522" s="9">
        <v>23.62</v>
      </c>
    </row>
    <row r="524" spans="2:52" x14ac:dyDescent="0.25">
      <c r="B524" s="21" t="s">
        <v>318</v>
      </c>
      <c r="C524" s="9" t="s">
        <v>316</v>
      </c>
      <c r="D524" s="11" t="s">
        <v>4</v>
      </c>
      <c r="Q524" s="12">
        <v>24</v>
      </c>
      <c r="R524" s="12">
        <v>24</v>
      </c>
      <c r="S524" s="12">
        <v>24</v>
      </c>
      <c r="T524" s="12">
        <v>24</v>
      </c>
      <c r="U524" s="12">
        <v>24</v>
      </c>
      <c r="V524" s="187">
        <v>24</v>
      </c>
      <c r="W524" s="187">
        <v>24</v>
      </c>
      <c r="X524" s="187">
        <v>24</v>
      </c>
      <c r="Y524" s="187">
        <v>24</v>
      </c>
      <c r="Z524" s="187">
        <v>24</v>
      </c>
      <c r="AA524" s="187">
        <v>24</v>
      </c>
      <c r="AB524" s="187">
        <v>24</v>
      </c>
      <c r="AC524" s="187">
        <v>24</v>
      </c>
      <c r="AD524" s="187">
        <v>24</v>
      </c>
      <c r="AE524" s="187">
        <v>24</v>
      </c>
      <c r="AF524" s="187">
        <v>24</v>
      </c>
      <c r="AG524" s="187">
        <v>24</v>
      </c>
      <c r="AH524" s="12">
        <v>24</v>
      </c>
      <c r="AI524" s="12">
        <v>24</v>
      </c>
      <c r="AJ524" s="12">
        <v>24</v>
      </c>
      <c r="AK524" s="12">
        <v>24</v>
      </c>
      <c r="AL524" s="12">
        <v>24</v>
      </c>
      <c r="AM524" s="12">
        <v>24</v>
      </c>
      <c r="AN524" s="12">
        <v>24</v>
      </c>
      <c r="AO524" s="12">
        <v>24</v>
      </c>
      <c r="AP524" s="12">
        <v>24</v>
      </c>
      <c r="AQ524" s="12">
        <v>24</v>
      </c>
      <c r="AR524" s="12">
        <v>24</v>
      </c>
      <c r="AS524" s="12">
        <v>24</v>
      </c>
      <c r="AT524" s="12">
        <v>24</v>
      </c>
      <c r="AU524" s="12">
        <v>24</v>
      </c>
      <c r="AV524" s="12">
        <v>24</v>
      </c>
      <c r="AW524" s="12">
        <v>24</v>
      </c>
      <c r="AX524" s="12">
        <v>24</v>
      </c>
      <c r="AY524" s="12">
        <v>24</v>
      </c>
      <c r="AZ524" s="12">
        <v>24</v>
      </c>
    </row>
    <row r="525" spans="2:52" x14ac:dyDescent="0.25">
      <c r="D525" s="11" t="s">
        <v>5</v>
      </c>
      <c r="Q525" s="22">
        <v>23.566333333333326</v>
      </c>
      <c r="R525" s="9">
        <v>23.382666666666662</v>
      </c>
      <c r="S525" s="9">
        <v>23.748666666666669</v>
      </c>
      <c r="T525" s="9">
        <v>23.489333333333331</v>
      </c>
      <c r="U525" s="9">
        <v>23.608999999999998</v>
      </c>
      <c r="V525" s="27">
        <v>23.577000000000005</v>
      </c>
      <c r="W525" s="27">
        <v>23.498666666666661</v>
      </c>
      <c r="X525" s="27">
        <v>24.57299999999999</v>
      </c>
      <c r="Y525" s="27">
        <v>25.295333333333335</v>
      </c>
      <c r="Z525" s="27">
        <v>25.173999999999996</v>
      </c>
      <c r="AA525" s="27">
        <v>25.157241379310346</v>
      </c>
      <c r="AB525" s="27">
        <v>24.977</v>
      </c>
      <c r="AC525" s="27">
        <v>23.578999999999997</v>
      </c>
      <c r="AD525" s="27">
        <v>24.159666666666663</v>
      </c>
      <c r="AE525" s="27">
        <v>24.294333333333334</v>
      </c>
      <c r="AF525" s="27">
        <v>23.618666666666662</v>
      </c>
      <c r="AG525" s="27">
        <v>23.715806451612902</v>
      </c>
      <c r="AH525" s="9">
        <v>23.43</v>
      </c>
    </row>
    <row r="527" spans="2:52" x14ac:dyDescent="0.25">
      <c r="B527" s="21" t="s">
        <v>319</v>
      </c>
      <c r="C527" s="9" t="s">
        <v>316</v>
      </c>
      <c r="D527" s="11" t="s">
        <v>4</v>
      </c>
      <c r="Q527" s="12">
        <v>24</v>
      </c>
      <c r="R527" s="12">
        <v>24</v>
      </c>
      <c r="S527" s="12">
        <v>24</v>
      </c>
      <c r="T527" s="12">
        <v>24</v>
      </c>
      <c r="U527" s="12">
        <v>24</v>
      </c>
      <c r="V527" s="187">
        <v>24</v>
      </c>
      <c r="W527" s="187">
        <v>24</v>
      </c>
      <c r="X527" s="187">
        <v>24</v>
      </c>
      <c r="Y527" s="187">
        <v>24</v>
      </c>
      <c r="Z527" s="187">
        <v>24</v>
      </c>
      <c r="AA527" s="187">
        <v>24</v>
      </c>
      <c r="AB527" s="187">
        <v>24</v>
      </c>
      <c r="AC527" s="187">
        <v>24</v>
      </c>
      <c r="AD527" s="187">
        <v>24</v>
      </c>
      <c r="AE527" s="187">
        <v>24</v>
      </c>
      <c r="AF527" s="187">
        <v>24</v>
      </c>
      <c r="AG527" s="187">
        <v>24</v>
      </c>
      <c r="AH527" s="12">
        <v>24</v>
      </c>
      <c r="AI527" s="12">
        <v>24</v>
      </c>
      <c r="AJ527" s="12">
        <v>24</v>
      </c>
      <c r="AK527" s="12">
        <v>24</v>
      </c>
      <c r="AL527" s="12">
        <v>24</v>
      </c>
      <c r="AM527" s="12">
        <v>24</v>
      </c>
      <c r="AN527" s="12">
        <v>24</v>
      </c>
      <c r="AO527" s="12">
        <v>24</v>
      </c>
      <c r="AP527" s="12">
        <v>24</v>
      </c>
      <c r="AQ527" s="12">
        <v>24</v>
      </c>
      <c r="AR527" s="12">
        <v>24</v>
      </c>
      <c r="AS527" s="12">
        <v>24</v>
      </c>
      <c r="AT527" s="12">
        <v>24</v>
      </c>
      <c r="AU527" s="12">
        <v>24</v>
      </c>
      <c r="AV527" s="12">
        <v>24</v>
      </c>
      <c r="AW527" s="12">
        <v>24</v>
      </c>
      <c r="AX527" s="12">
        <v>24</v>
      </c>
      <c r="AY527" s="12">
        <v>24</v>
      </c>
      <c r="AZ527" s="12">
        <v>24</v>
      </c>
    </row>
    <row r="528" spans="2:52" x14ac:dyDescent="0.25">
      <c r="D528" s="11" t="s">
        <v>5</v>
      </c>
      <c r="Q528" s="22">
        <v>23.634333333333323</v>
      </c>
      <c r="R528" s="9">
        <v>23.443999999999999</v>
      </c>
      <c r="S528" s="9">
        <v>23.726999999999993</v>
      </c>
      <c r="T528" s="9">
        <v>23.488333333333333</v>
      </c>
      <c r="U528" s="9">
        <v>23.34833333333334</v>
      </c>
      <c r="V528" s="27">
        <v>23.463666666666668</v>
      </c>
      <c r="W528" s="27">
        <v>23.609000000000002</v>
      </c>
      <c r="X528" s="27">
        <v>24.372999999999998</v>
      </c>
      <c r="Y528" s="27">
        <v>25.005000000000003</v>
      </c>
      <c r="Z528" s="27">
        <v>24.95366666666667</v>
      </c>
      <c r="AA528" s="27">
        <v>25.200689655172411</v>
      </c>
      <c r="AB528" s="27">
        <v>25.068333333333332</v>
      </c>
      <c r="AC528" s="27">
        <v>23.792999999999999</v>
      </c>
      <c r="AD528" s="27">
        <v>24.136999999999997</v>
      </c>
      <c r="AE528" s="27">
        <v>24.136000000000003</v>
      </c>
      <c r="AF528" s="27">
        <v>23.735000000000003</v>
      </c>
      <c r="AG528" s="27">
        <v>23.737419354838707</v>
      </c>
      <c r="AH528" s="9">
        <v>23.48</v>
      </c>
    </row>
    <row r="530" spans="2:52" x14ac:dyDescent="0.25">
      <c r="B530" s="21" t="s">
        <v>370</v>
      </c>
      <c r="C530" s="9" t="s">
        <v>3</v>
      </c>
      <c r="D530" s="11" t="s">
        <v>4</v>
      </c>
      <c r="Q530" s="12">
        <v>0.98</v>
      </c>
      <c r="R530" s="12">
        <v>0.98</v>
      </c>
      <c r="S530" s="12">
        <v>0.98</v>
      </c>
      <c r="T530" s="12">
        <v>0.98</v>
      </c>
      <c r="U530" s="12">
        <v>0.98</v>
      </c>
      <c r="V530" s="187">
        <v>0.98</v>
      </c>
      <c r="W530" s="187">
        <v>0.98</v>
      </c>
      <c r="X530" s="187">
        <v>0.98</v>
      </c>
      <c r="Y530" s="187">
        <v>0.98</v>
      </c>
      <c r="Z530" s="187">
        <v>0.98</v>
      </c>
      <c r="AA530" s="187">
        <v>0.98</v>
      </c>
      <c r="AB530" s="187">
        <v>0.98</v>
      </c>
      <c r="AC530" s="187">
        <v>0.98</v>
      </c>
      <c r="AD530" s="187">
        <v>0.98</v>
      </c>
      <c r="AE530" s="187">
        <v>0.98</v>
      </c>
      <c r="AF530" s="187">
        <v>0.98</v>
      </c>
      <c r="AG530" s="187">
        <v>0.98</v>
      </c>
      <c r="AH530" s="12">
        <v>0.98</v>
      </c>
      <c r="AI530" s="12">
        <v>0.98</v>
      </c>
      <c r="AJ530" s="12">
        <v>0.98</v>
      </c>
      <c r="AK530" s="12">
        <v>0.98</v>
      </c>
      <c r="AL530" s="12">
        <v>0.98</v>
      </c>
      <c r="AM530" s="12">
        <v>0.98</v>
      </c>
      <c r="AN530" s="12">
        <v>0.98</v>
      </c>
      <c r="AO530" s="12">
        <v>0.98</v>
      </c>
      <c r="AP530" s="12">
        <v>0.98</v>
      </c>
      <c r="AQ530" s="12">
        <v>0.98</v>
      </c>
      <c r="AR530" s="12">
        <v>0.98</v>
      </c>
      <c r="AS530" s="12">
        <v>0.98</v>
      </c>
      <c r="AT530" s="12">
        <v>0.98</v>
      </c>
      <c r="AU530" s="12">
        <v>0.98</v>
      </c>
      <c r="AV530" s="12">
        <v>0.98</v>
      </c>
      <c r="AW530" s="12">
        <v>24</v>
      </c>
      <c r="AX530" s="12">
        <v>24</v>
      </c>
      <c r="AY530" s="12">
        <v>24</v>
      </c>
      <c r="AZ530" s="12">
        <v>24</v>
      </c>
    </row>
    <row r="531" spans="2:52" x14ac:dyDescent="0.25">
      <c r="D531" s="11" t="s">
        <v>5</v>
      </c>
      <c r="Q531" s="22">
        <v>0.99643829556072305</v>
      </c>
      <c r="R531" s="9">
        <v>0.99157151350642181</v>
      </c>
      <c r="S531" s="9">
        <v>0.99542683904900919</v>
      </c>
      <c r="T531" s="9">
        <v>0.9903857348976286</v>
      </c>
      <c r="U531" s="9">
        <v>0.9929367752777013</v>
      </c>
      <c r="V531" s="27">
        <v>0.99697843706108136</v>
      </c>
      <c r="W531" s="27">
        <v>0.99640696557923447</v>
      </c>
      <c r="X531" s="27">
        <v>0.94156017883625565</v>
      </c>
      <c r="Y531" s="27">
        <v>0.95327874087568454</v>
      </c>
      <c r="Z531" s="27">
        <v>0.9833121885455961</v>
      </c>
      <c r="AA531" s="27">
        <v>0.98148014667548711</v>
      </c>
      <c r="AB531" s="27">
        <v>0.99647149371853416</v>
      </c>
      <c r="AC531" s="27">
        <v>0.9821591760299625</v>
      </c>
      <c r="AD531" s="27">
        <v>0.9904802867383512</v>
      </c>
      <c r="AE531" s="27">
        <v>0.98666666666666669</v>
      </c>
      <c r="AF531" s="27">
        <v>0.98430107526881705</v>
      </c>
      <c r="AG531" s="27">
        <f>AG59</f>
        <v>0.98956989247311833</v>
      </c>
      <c r="AH531" s="9">
        <v>0.99199999999999999</v>
      </c>
    </row>
    <row r="533" spans="2:52" x14ac:dyDescent="0.25">
      <c r="B533" s="21" t="s">
        <v>371</v>
      </c>
      <c r="C533" s="9" t="s">
        <v>3</v>
      </c>
      <c r="D533" s="11" t="s">
        <v>4</v>
      </c>
      <c r="Q533" s="12">
        <v>0.98</v>
      </c>
      <c r="R533" s="12">
        <v>0.98</v>
      </c>
      <c r="S533" s="12">
        <v>0.98</v>
      </c>
      <c r="T533" s="12">
        <v>0.98</v>
      </c>
      <c r="U533" s="12">
        <v>0.98</v>
      </c>
      <c r="V533" s="187">
        <v>0.98</v>
      </c>
      <c r="W533" s="187">
        <v>0.98</v>
      </c>
      <c r="X533" s="187">
        <v>0.98</v>
      </c>
      <c r="Y533" s="187">
        <v>0.98</v>
      </c>
      <c r="Z533" s="187">
        <v>0.98</v>
      </c>
      <c r="AA533" s="187">
        <v>0.98</v>
      </c>
      <c r="AB533" s="187">
        <v>0.98</v>
      </c>
      <c r="AC533" s="187">
        <v>0.98</v>
      </c>
      <c r="AD533" s="187">
        <v>0.98</v>
      </c>
      <c r="AE533" s="187">
        <v>0.98</v>
      </c>
      <c r="AF533" s="187">
        <v>0.98</v>
      </c>
      <c r="AG533" s="187">
        <v>0.98</v>
      </c>
      <c r="AH533" s="12">
        <v>0.98</v>
      </c>
      <c r="AI533" s="12">
        <v>0.98</v>
      </c>
      <c r="AJ533" s="12">
        <v>0.98</v>
      </c>
      <c r="AK533" s="12">
        <v>0.98</v>
      </c>
      <c r="AL533" s="12">
        <v>0.98</v>
      </c>
      <c r="AM533" s="12">
        <v>0.98</v>
      </c>
      <c r="AN533" s="12">
        <v>0.98</v>
      </c>
      <c r="AO533" s="12">
        <v>0.98</v>
      </c>
      <c r="AP533" s="12">
        <v>0.98</v>
      </c>
      <c r="AQ533" s="12">
        <v>0.98</v>
      </c>
      <c r="AR533" s="12">
        <v>0.98</v>
      </c>
      <c r="AS533" s="12">
        <v>0.98</v>
      </c>
      <c r="AT533" s="12">
        <v>0.98</v>
      </c>
      <c r="AU533" s="12">
        <v>0.98</v>
      </c>
      <c r="AV533" s="12">
        <v>0.98</v>
      </c>
      <c r="AW533" s="12">
        <v>24</v>
      </c>
      <c r="AX533" s="12">
        <v>24</v>
      </c>
      <c r="AY533" s="12">
        <v>24</v>
      </c>
      <c r="AZ533" s="12">
        <v>24</v>
      </c>
    </row>
    <row r="534" spans="2:52" x14ac:dyDescent="0.25">
      <c r="D534" s="11" t="s">
        <v>5</v>
      </c>
      <c r="Q534" s="22">
        <v>0.99471794096029575</v>
      </c>
      <c r="R534" s="9">
        <v>0.98412179339853367</v>
      </c>
      <c r="S534" s="9">
        <v>0.97722689086199954</v>
      </c>
      <c r="T534" s="9">
        <v>0.98837175061304816</v>
      </c>
      <c r="U534" s="9">
        <v>0.99504582233387162</v>
      </c>
      <c r="V534" s="27">
        <v>0.97143489274504125</v>
      </c>
      <c r="W534" s="27">
        <v>0.99445630348895941</v>
      </c>
      <c r="X534" s="27">
        <v>0.95704067762958389</v>
      </c>
      <c r="Y534" s="27">
        <v>0.94236538577419959</v>
      </c>
      <c r="Z534" s="27">
        <v>0.97556226949719538</v>
      </c>
      <c r="AA534" s="27">
        <v>0.98475589692932064</v>
      </c>
      <c r="AB534" s="27">
        <v>0.99893939645384433</v>
      </c>
      <c r="AC534" s="27">
        <v>0.99277011494252876</v>
      </c>
      <c r="AD534" s="27">
        <v>0.99305718475073312</v>
      </c>
      <c r="AE534" s="27">
        <v>0.98496212121212123</v>
      </c>
      <c r="AF534" s="27">
        <v>0.98655913978494592</v>
      </c>
      <c r="AG534" s="27">
        <f>AG89</f>
        <v>0.98935483870967722</v>
      </c>
      <c r="AH534" s="9">
        <v>0.996</v>
      </c>
    </row>
    <row r="536" spans="2:52" x14ac:dyDescent="0.25">
      <c r="B536" s="21" t="s">
        <v>320</v>
      </c>
      <c r="C536" s="9" t="s">
        <v>316</v>
      </c>
      <c r="D536" s="11" t="s">
        <v>4</v>
      </c>
      <c r="Q536" s="12">
        <v>24</v>
      </c>
      <c r="R536" s="12">
        <v>24</v>
      </c>
      <c r="S536" s="12">
        <v>24</v>
      </c>
      <c r="T536" s="12">
        <v>24</v>
      </c>
      <c r="U536" s="12">
        <v>24</v>
      </c>
      <c r="V536" s="187">
        <v>24</v>
      </c>
      <c r="W536" s="187">
        <v>24</v>
      </c>
      <c r="X536" s="187">
        <v>24</v>
      </c>
      <c r="Y536" s="187">
        <v>24</v>
      </c>
      <c r="Z536" s="187">
        <v>24</v>
      </c>
      <c r="AA536" s="187">
        <v>24</v>
      </c>
      <c r="AB536" s="187">
        <v>24</v>
      </c>
      <c r="AC536" s="187">
        <v>24</v>
      </c>
      <c r="AD536" s="187">
        <v>24</v>
      </c>
      <c r="AE536" s="187">
        <v>24</v>
      </c>
      <c r="AF536" s="187">
        <v>24</v>
      </c>
      <c r="AG536" s="187">
        <v>24</v>
      </c>
      <c r="AH536" s="12">
        <v>24</v>
      </c>
      <c r="AI536" s="12">
        <v>24</v>
      </c>
      <c r="AJ536" s="12">
        <v>24</v>
      </c>
      <c r="AK536" s="12">
        <v>24</v>
      </c>
      <c r="AL536" s="12">
        <v>24</v>
      </c>
      <c r="AM536" s="12">
        <v>24</v>
      </c>
      <c r="AN536" s="12">
        <v>24</v>
      </c>
      <c r="AO536" s="12">
        <v>24</v>
      </c>
      <c r="AP536" s="12">
        <v>24</v>
      </c>
      <c r="AQ536" s="12">
        <v>24</v>
      </c>
      <c r="AR536" s="12">
        <v>24</v>
      </c>
      <c r="AS536" s="12">
        <v>24</v>
      </c>
      <c r="AT536" s="12">
        <v>24</v>
      </c>
      <c r="AU536" s="12">
        <v>24</v>
      </c>
      <c r="AV536" s="12">
        <v>24</v>
      </c>
      <c r="AW536" s="12">
        <v>24</v>
      </c>
      <c r="AX536" s="12">
        <v>24</v>
      </c>
      <c r="AY536" s="12">
        <v>24</v>
      </c>
      <c r="AZ536" s="12">
        <v>24</v>
      </c>
    </row>
    <row r="537" spans="2:52" x14ac:dyDescent="0.25">
      <c r="D537" s="11" t="s">
        <v>5</v>
      </c>
      <c r="Q537" s="22">
        <v>24.148666666666667</v>
      </c>
      <c r="R537" s="9">
        <v>24.051333333333332</v>
      </c>
      <c r="S537" s="9">
        <v>23.699333333333339</v>
      </c>
      <c r="T537" s="9">
        <v>23.791999999999998</v>
      </c>
      <c r="U537" s="9">
        <v>23.629333333333332</v>
      </c>
      <c r="V537" s="27">
        <v>23.787000000000003</v>
      </c>
      <c r="W537" s="27">
        <v>23.678666666666668</v>
      </c>
      <c r="X537" s="27">
        <v>24.504999999999999</v>
      </c>
      <c r="Y537" s="27">
        <v>24.917333333333332</v>
      </c>
      <c r="Z537" s="27">
        <v>24.838999999999999</v>
      </c>
      <c r="AA537" s="27">
        <v>24.969655172413798</v>
      </c>
      <c r="AB537" s="27">
        <v>24.151333333333323</v>
      </c>
      <c r="AC537" s="27">
        <v>23.82866666666667</v>
      </c>
      <c r="AD537" s="27">
        <v>24.040333333333326</v>
      </c>
      <c r="AE537" s="27">
        <v>24.018999999999991</v>
      </c>
      <c r="AF537" s="27">
        <v>24.031999999999993</v>
      </c>
      <c r="AG537" s="27">
        <v>25.05</v>
      </c>
      <c r="AH537" s="9">
        <v>24.25</v>
      </c>
    </row>
    <row r="539" spans="2:52" x14ac:dyDescent="0.25">
      <c r="B539" s="21" t="s">
        <v>321</v>
      </c>
      <c r="C539" s="9" t="s">
        <v>316</v>
      </c>
      <c r="D539" s="11" t="s">
        <v>4</v>
      </c>
      <c r="Q539" s="12">
        <v>24</v>
      </c>
      <c r="R539" s="12">
        <v>24</v>
      </c>
      <c r="S539" s="12">
        <v>24</v>
      </c>
      <c r="T539" s="12">
        <v>24</v>
      </c>
      <c r="U539" s="12">
        <v>24</v>
      </c>
      <c r="V539" s="187">
        <v>24</v>
      </c>
      <c r="W539" s="187">
        <v>24</v>
      </c>
      <c r="X539" s="187">
        <v>24</v>
      </c>
      <c r="Y539" s="187">
        <v>24</v>
      </c>
      <c r="Z539" s="187">
        <v>24</v>
      </c>
      <c r="AA539" s="187">
        <v>24</v>
      </c>
      <c r="AB539" s="187">
        <v>24</v>
      </c>
      <c r="AC539" s="187">
        <v>24</v>
      </c>
      <c r="AD539" s="187">
        <v>24</v>
      </c>
      <c r="AE539" s="187">
        <v>24</v>
      </c>
      <c r="AF539" s="187">
        <v>24</v>
      </c>
      <c r="AG539" s="187">
        <v>24</v>
      </c>
      <c r="AH539" s="12">
        <v>24</v>
      </c>
      <c r="AI539" s="12">
        <v>24</v>
      </c>
      <c r="AJ539" s="12">
        <v>24</v>
      </c>
      <c r="AK539" s="12">
        <v>24</v>
      </c>
      <c r="AL539" s="12">
        <v>24</v>
      </c>
      <c r="AM539" s="12">
        <v>24</v>
      </c>
      <c r="AN539" s="12">
        <v>24</v>
      </c>
      <c r="AO539" s="12">
        <v>24</v>
      </c>
      <c r="AP539" s="12">
        <v>24</v>
      </c>
      <c r="AQ539" s="12">
        <v>24</v>
      </c>
      <c r="AR539" s="12">
        <v>24</v>
      </c>
      <c r="AS539" s="12">
        <v>24</v>
      </c>
      <c r="AT539" s="12">
        <v>24</v>
      </c>
      <c r="AU539" s="12">
        <v>24</v>
      </c>
      <c r="AV539" s="12">
        <v>24</v>
      </c>
      <c r="AW539" s="12">
        <v>24</v>
      </c>
      <c r="AX539" s="12">
        <v>24</v>
      </c>
      <c r="AY539" s="12">
        <v>24</v>
      </c>
      <c r="AZ539" s="12">
        <v>24</v>
      </c>
    </row>
    <row r="540" spans="2:52" x14ac:dyDescent="0.25">
      <c r="D540" s="11" t="s">
        <v>5</v>
      </c>
      <c r="Q540" s="22">
        <v>24.096333333333334</v>
      </c>
      <c r="R540" s="9">
        <v>24.424666666666671</v>
      </c>
      <c r="S540" s="9">
        <v>23.971333333333337</v>
      </c>
      <c r="T540" s="9">
        <v>24.177333333333333</v>
      </c>
      <c r="U540" s="9">
        <v>24.182666666666663</v>
      </c>
      <c r="V540" s="27">
        <v>26.10222222222222</v>
      </c>
      <c r="W540" s="27">
        <v>30.458461538461542</v>
      </c>
      <c r="X540" s="27">
        <v>25.151999999999997</v>
      </c>
      <c r="Y540" s="27">
        <v>25.676666666666669</v>
      </c>
      <c r="Z540" s="27">
        <v>25.30899999999999</v>
      </c>
      <c r="AA540" s="27">
        <v>25.46206896551724</v>
      </c>
      <c r="AB540" s="27">
        <v>25.317999999999998</v>
      </c>
      <c r="AC540" s="27">
        <v>24.283666666666655</v>
      </c>
      <c r="AD540" s="27">
        <v>25.140999999999998</v>
      </c>
      <c r="AE540" s="27">
        <v>24.84500000000001</v>
      </c>
      <c r="AF540" s="27">
        <v>24.443333333333328</v>
      </c>
      <c r="AG540" s="27">
        <v>24.58</v>
      </c>
      <c r="AH540" s="9">
        <v>24.29</v>
      </c>
    </row>
    <row r="542" spans="2:52" x14ac:dyDescent="0.25">
      <c r="B542" s="21" t="s">
        <v>322</v>
      </c>
      <c r="C542" s="9" t="s">
        <v>316</v>
      </c>
      <c r="D542" s="11" t="s">
        <v>4</v>
      </c>
      <c r="Q542" s="12">
        <v>24</v>
      </c>
      <c r="R542" s="12">
        <v>24</v>
      </c>
      <c r="S542" s="12">
        <v>24</v>
      </c>
      <c r="T542" s="12">
        <v>24</v>
      </c>
      <c r="U542" s="12">
        <v>24</v>
      </c>
      <c r="V542" s="187">
        <v>24</v>
      </c>
      <c r="W542" s="187">
        <v>24</v>
      </c>
      <c r="X542" s="187">
        <v>24</v>
      </c>
      <c r="Y542" s="187">
        <v>24</v>
      </c>
      <c r="Z542" s="187">
        <v>24</v>
      </c>
      <c r="AA542" s="187">
        <v>24</v>
      </c>
      <c r="AB542" s="187">
        <v>24</v>
      </c>
      <c r="AC542" s="187">
        <v>24</v>
      </c>
      <c r="AD542" s="187">
        <v>24</v>
      </c>
      <c r="AE542" s="187">
        <v>24</v>
      </c>
      <c r="AF542" s="187">
        <v>24</v>
      </c>
      <c r="AG542" s="187">
        <v>24</v>
      </c>
      <c r="AH542" s="12">
        <v>24</v>
      </c>
      <c r="AI542" s="12">
        <v>24</v>
      </c>
      <c r="AJ542" s="12">
        <v>24</v>
      </c>
      <c r="AK542" s="12">
        <v>24</v>
      </c>
      <c r="AL542" s="12">
        <v>24</v>
      </c>
      <c r="AM542" s="12">
        <v>24</v>
      </c>
      <c r="AN542" s="12">
        <v>24</v>
      </c>
      <c r="AO542" s="12">
        <v>24</v>
      </c>
      <c r="AP542" s="12">
        <v>24</v>
      </c>
      <c r="AQ542" s="12">
        <v>24</v>
      </c>
      <c r="AR542" s="12">
        <v>24</v>
      </c>
      <c r="AS542" s="12">
        <v>24</v>
      </c>
      <c r="AT542" s="12">
        <v>24</v>
      </c>
      <c r="AU542" s="12">
        <v>24</v>
      </c>
      <c r="AV542" s="12">
        <v>24</v>
      </c>
      <c r="AW542" s="12">
        <v>24</v>
      </c>
      <c r="AX542" s="12">
        <v>24</v>
      </c>
      <c r="AY542" s="12">
        <v>24</v>
      </c>
      <c r="AZ542" s="12">
        <v>24</v>
      </c>
    </row>
    <row r="543" spans="2:52" x14ac:dyDescent="0.25">
      <c r="D543" s="11" t="s">
        <v>5</v>
      </c>
      <c r="Q543" s="22">
        <v>24.051666666666669</v>
      </c>
      <c r="R543" s="9">
        <v>23.967999999999996</v>
      </c>
      <c r="S543" s="9">
        <v>23.925999999999995</v>
      </c>
      <c r="T543" s="9">
        <v>23.852</v>
      </c>
      <c r="U543" s="9">
        <v>23.983666666666668</v>
      </c>
      <c r="V543" s="27">
        <v>23.900333333333332</v>
      </c>
      <c r="W543" s="27">
        <v>24.388666666666666</v>
      </c>
      <c r="X543" s="27">
        <v>24.596333333333337</v>
      </c>
      <c r="Y543" s="27">
        <v>24.899000000000001</v>
      </c>
      <c r="Z543" s="27">
        <v>24.931333333333335</v>
      </c>
      <c r="AA543" s="27">
        <v>24.767586206896553</v>
      </c>
      <c r="AB543" s="27">
        <v>23.736333333333331</v>
      </c>
      <c r="AC543" s="27">
        <v>24.173333333333336</v>
      </c>
      <c r="AD543" s="27">
        <v>24.048000000000002</v>
      </c>
      <c r="AE543" s="27">
        <v>24.204333333333327</v>
      </c>
      <c r="AF543" s="27">
        <v>24.286666666666658</v>
      </c>
      <c r="AG543" s="27">
        <v>24.49</v>
      </c>
      <c r="AH543" s="9">
        <v>24.12</v>
      </c>
    </row>
    <row r="545" spans="2:52" x14ac:dyDescent="0.25">
      <c r="B545" s="21" t="s">
        <v>323</v>
      </c>
      <c r="C545" s="9" t="s">
        <v>316</v>
      </c>
      <c r="D545" s="11" t="s">
        <v>4</v>
      </c>
      <c r="Q545" s="12">
        <v>24</v>
      </c>
      <c r="R545" s="12">
        <v>24</v>
      </c>
      <c r="S545" s="12">
        <v>24</v>
      </c>
      <c r="T545" s="12">
        <v>24</v>
      </c>
      <c r="U545" s="12">
        <v>24</v>
      </c>
      <c r="V545" s="187">
        <v>24</v>
      </c>
      <c r="W545" s="187">
        <v>24</v>
      </c>
      <c r="X545" s="187">
        <v>24</v>
      </c>
      <c r="Y545" s="187">
        <v>24</v>
      </c>
      <c r="Z545" s="187">
        <v>24</v>
      </c>
      <c r="AA545" s="187">
        <v>24</v>
      </c>
      <c r="AB545" s="187">
        <v>24</v>
      </c>
      <c r="AC545" s="187">
        <v>24</v>
      </c>
      <c r="AD545" s="187">
        <v>24</v>
      </c>
      <c r="AE545" s="187">
        <v>24</v>
      </c>
      <c r="AF545" s="187">
        <v>24</v>
      </c>
      <c r="AG545" s="187">
        <v>24</v>
      </c>
      <c r="AH545" s="12">
        <v>24</v>
      </c>
      <c r="AI545" s="12">
        <v>24</v>
      </c>
      <c r="AJ545" s="12">
        <v>24</v>
      </c>
      <c r="AK545" s="12">
        <v>24</v>
      </c>
      <c r="AL545" s="12">
        <v>24</v>
      </c>
      <c r="AM545" s="12">
        <v>24</v>
      </c>
      <c r="AN545" s="12">
        <v>24</v>
      </c>
      <c r="AO545" s="12">
        <v>24</v>
      </c>
      <c r="AP545" s="12">
        <v>24</v>
      </c>
      <c r="AQ545" s="12">
        <v>24</v>
      </c>
      <c r="AR545" s="12">
        <v>24</v>
      </c>
      <c r="AS545" s="12">
        <v>24</v>
      </c>
      <c r="AT545" s="12">
        <v>24</v>
      </c>
      <c r="AU545" s="12">
        <v>24</v>
      </c>
      <c r="AV545" s="12">
        <v>24</v>
      </c>
      <c r="AW545" s="12">
        <v>24</v>
      </c>
      <c r="AX545" s="12">
        <v>24</v>
      </c>
      <c r="AY545" s="12">
        <v>24</v>
      </c>
      <c r="AZ545" s="12">
        <v>24</v>
      </c>
    </row>
    <row r="546" spans="2:52" x14ac:dyDescent="0.25">
      <c r="D546" s="11" t="s">
        <v>5</v>
      </c>
      <c r="Q546" s="22">
        <v>23.768666666666668</v>
      </c>
      <c r="R546" s="9">
        <v>23.937666666666669</v>
      </c>
      <c r="S546" s="9">
        <v>24.161666666666665</v>
      </c>
      <c r="T546" s="9">
        <v>23.838666666666668</v>
      </c>
      <c r="U546" s="9">
        <v>23.607333333333333</v>
      </c>
      <c r="V546" s="27">
        <v>23.830666666666669</v>
      </c>
      <c r="W546" s="27">
        <v>23.790000000000003</v>
      </c>
      <c r="X546" s="27">
        <v>24.462999999999997</v>
      </c>
      <c r="Y546" s="27">
        <v>24.82833333333333</v>
      </c>
      <c r="Z546" s="27">
        <v>25.25333333333333</v>
      </c>
      <c r="AA546" s="27">
        <v>24.650344827586206</v>
      </c>
      <c r="AB546" s="27">
        <v>24.494000000000003</v>
      </c>
      <c r="AC546" s="27">
        <v>24.048999999999999</v>
      </c>
      <c r="AD546" s="27">
        <v>24.172333333333331</v>
      </c>
      <c r="AE546" s="27">
        <v>23.516999999999996</v>
      </c>
      <c r="AF546" s="27">
        <v>24.391333333333343</v>
      </c>
      <c r="AG546" s="27">
        <v>24.37</v>
      </c>
      <c r="AH546" s="9">
        <v>24.1</v>
      </c>
    </row>
    <row r="548" spans="2:52" x14ac:dyDescent="0.25">
      <c r="B548" s="10" t="s">
        <v>324</v>
      </c>
      <c r="C548" s="9" t="s">
        <v>89</v>
      </c>
      <c r="D548" s="26" t="s">
        <v>4</v>
      </c>
      <c r="E548" s="170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170">
        <v>1315</v>
      </c>
      <c r="R548" s="29">
        <v>1315</v>
      </c>
      <c r="S548" s="29">
        <v>1315</v>
      </c>
      <c r="T548" s="29">
        <v>1315</v>
      </c>
      <c r="U548" s="29">
        <v>1315</v>
      </c>
      <c r="V548" s="29">
        <v>1315</v>
      </c>
      <c r="W548" s="29">
        <v>1315</v>
      </c>
      <c r="X548" s="29">
        <v>1310</v>
      </c>
      <c r="Y548" s="29">
        <v>1310</v>
      </c>
      <c r="Z548" s="29">
        <v>1310</v>
      </c>
      <c r="AA548" s="29">
        <v>1310</v>
      </c>
      <c r="AB548" s="29">
        <v>1310</v>
      </c>
      <c r="AC548" s="29">
        <v>1310</v>
      </c>
      <c r="AD548" s="170">
        <v>1310</v>
      </c>
      <c r="AE548" s="170">
        <v>1310</v>
      </c>
      <c r="AF548" s="170">
        <v>1310</v>
      </c>
      <c r="AG548" s="170">
        <v>1310</v>
      </c>
      <c r="AH548" s="170">
        <v>1310</v>
      </c>
      <c r="AI548" s="170">
        <v>1310</v>
      </c>
      <c r="AJ548" s="170">
        <v>1310</v>
      </c>
      <c r="AK548" s="170">
        <v>1310</v>
      </c>
      <c r="AL548" s="170">
        <v>1310</v>
      </c>
      <c r="AM548" s="170">
        <v>1310</v>
      </c>
      <c r="AN548" s="170">
        <v>1310</v>
      </c>
      <c r="AO548" s="170">
        <v>1310</v>
      </c>
      <c r="AP548" s="170">
        <v>1310</v>
      </c>
      <c r="AQ548" s="170">
        <v>1310</v>
      </c>
      <c r="AR548" s="170">
        <v>1310</v>
      </c>
      <c r="AS548" s="170">
        <v>1310</v>
      </c>
      <c r="AT548" s="170">
        <v>1310</v>
      </c>
    </row>
    <row r="549" spans="2:52" x14ac:dyDescent="0.25">
      <c r="B549" s="10"/>
      <c r="D549" s="26" t="s">
        <v>5</v>
      </c>
      <c r="E549" s="170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170">
        <v>1314</v>
      </c>
      <c r="R549" s="29">
        <v>1312</v>
      </c>
      <c r="S549" s="29">
        <v>1313</v>
      </c>
      <c r="T549" s="29">
        <v>1308</v>
      </c>
      <c r="U549" s="29">
        <v>1307</v>
      </c>
      <c r="V549" s="29">
        <v>1309</v>
      </c>
      <c r="W549" s="29">
        <v>1308</v>
      </c>
      <c r="X549" s="29">
        <v>1308</v>
      </c>
      <c r="Y549" s="29">
        <v>1307</v>
      </c>
      <c r="Z549" s="29">
        <v>1307.483870967742</v>
      </c>
      <c r="AA549" s="29">
        <v>1302.4655172413793</v>
      </c>
      <c r="AB549" s="29">
        <v>1308.6612903225807</v>
      </c>
      <c r="AC549" s="29">
        <v>1311</v>
      </c>
      <c r="AD549" s="170">
        <v>1308</v>
      </c>
      <c r="AE549" s="170">
        <v>1308</v>
      </c>
      <c r="AF549" s="27">
        <v>1305</v>
      </c>
      <c r="AG549" s="27">
        <v>1297</v>
      </c>
      <c r="AH549" s="9">
        <v>1307</v>
      </c>
    </row>
    <row r="550" spans="2:52" x14ac:dyDescent="0.25">
      <c r="D550" s="26"/>
      <c r="E550" s="170"/>
      <c r="F550" s="29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170"/>
      <c r="R550" s="29"/>
      <c r="S550" s="29"/>
      <c r="T550" s="29"/>
      <c r="U550" s="29"/>
      <c r="V550" s="29"/>
      <c r="W550" s="29"/>
      <c r="X550" s="29"/>
      <c r="Y550" s="29"/>
      <c r="Z550" s="29"/>
      <c r="AA550" s="29"/>
      <c r="AB550" s="29"/>
      <c r="AC550" s="29"/>
      <c r="AD550" s="170"/>
      <c r="AE550" s="170"/>
    </row>
    <row r="551" spans="2:52" x14ac:dyDescent="0.25">
      <c r="B551" s="10" t="s">
        <v>325</v>
      </c>
      <c r="C551" s="9" t="s">
        <v>89</v>
      </c>
      <c r="D551" s="26" t="s">
        <v>4</v>
      </c>
      <c r="E551" s="170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170">
        <v>1318</v>
      </c>
      <c r="R551" s="29">
        <v>1318</v>
      </c>
      <c r="S551" s="29">
        <v>1318</v>
      </c>
      <c r="T551" s="29">
        <v>1318</v>
      </c>
      <c r="U551" s="29">
        <v>1318</v>
      </c>
      <c r="V551" s="29">
        <v>1318</v>
      </c>
      <c r="W551" s="29">
        <v>1150</v>
      </c>
      <c r="X551" s="29">
        <v>1300</v>
      </c>
      <c r="Y551" s="29">
        <v>1300</v>
      </c>
      <c r="Z551" s="29">
        <v>1300</v>
      </c>
      <c r="AA551" s="29">
        <v>1300</v>
      </c>
      <c r="AB551" s="29">
        <v>1300</v>
      </c>
      <c r="AC551" s="29">
        <v>1300</v>
      </c>
      <c r="AD551" s="170">
        <v>1300</v>
      </c>
      <c r="AE551" s="170">
        <v>1300</v>
      </c>
      <c r="AF551" s="170">
        <v>1300</v>
      </c>
      <c r="AG551" s="170">
        <v>1300</v>
      </c>
      <c r="AH551" s="170">
        <v>1300</v>
      </c>
      <c r="AI551" s="170">
        <v>1300</v>
      </c>
      <c r="AJ551" s="170">
        <v>1300</v>
      </c>
      <c r="AK551" s="170">
        <v>1300</v>
      </c>
      <c r="AL551" s="170">
        <v>1300</v>
      </c>
      <c r="AM551" s="170">
        <v>1300</v>
      </c>
      <c r="AN551" s="170">
        <v>1300</v>
      </c>
      <c r="AO551" s="170">
        <v>1300</v>
      </c>
      <c r="AP551" s="170">
        <v>1300</v>
      </c>
      <c r="AQ551" s="170">
        <v>1300</v>
      </c>
      <c r="AR551" s="170">
        <v>1300</v>
      </c>
      <c r="AS551" s="170">
        <v>1300</v>
      </c>
      <c r="AT551" s="170">
        <v>1300</v>
      </c>
      <c r="AU551" s="170">
        <v>1300</v>
      </c>
      <c r="AV551" s="170">
        <v>1300</v>
      </c>
      <c r="AW551" s="170">
        <v>1300</v>
      </c>
      <c r="AX551" s="170">
        <v>1300</v>
      </c>
    </row>
    <row r="552" spans="2:52" x14ac:dyDescent="0.25">
      <c r="B552" s="10"/>
      <c r="D552" s="26" t="s">
        <v>5</v>
      </c>
      <c r="E552" s="170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170">
        <v>1307</v>
      </c>
      <c r="R552" s="29">
        <v>1306</v>
      </c>
      <c r="S552" s="29">
        <v>1308</v>
      </c>
      <c r="T552" s="29">
        <v>1306</v>
      </c>
      <c r="U552" s="29">
        <v>1301</v>
      </c>
      <c r="V552" s="29">
        <v>1270</v>
      </c>
      <c r="W552" s="29">
        <v>1147</v>
      </c>
      <c r="X552" s="29">
        <v>1297</v>
      </c>
      <c r="Y552" s="29">
        <v>1301</v>
      </c>
      <c r="Z552" s="29">
        <v>1303.3225806451612</v>
      </c>
      <c r="AA552" s="29">
        <v>1299.5517241379309</v>
      </c>
      <c r="AB552" s="29">
        <v>1302.6290322580646</v>
      </c>
      <c r="AC552" s="29">
        <v>1309</v>
      </c>
      <c r="AD552" s="170">
        <v>1308</v>
      </c>
      <c r="AE552" s="170">
        <v>1309</v>
      </c>
      <c r="AF552" s="27">
        <v>1308</v>
      </c>
      <c r="AG552" s="27">
        <v>1308</v>
      </c>
      <c r="AH552" s="9">
        <v>1292</v>
      </c>
    </row>
    <row r="553" spans="2:52" x14ac:dyDescent="0.25">
      <c r="D553" s="26"/>
      <c r="E553" s="170"/>
      <c r="F553" s="29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170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170"/>
      <c r="AE553" s="170"/>
    </row>
    <row r="554" spans="2:52" x14ac:dyDescent="0.25">
      <c r="B554" s="10" t="s">
        <v>326</v>
      </c>
      <c r="C554" s="9" t="s">
        <v>89</v>
      </c>
      <c r="D554" s="26" t="s">
        <v>4</v>
      </c>
      <c r="E554" s="170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170">
        <v>1284</v>
      </c>
      <c r="R554" s="29">
        <v>1284</v>
      </c>
      <c r="S554" s="29">
        <v>1284</v>
      </c>
      <c r="T554" s="29">
        <v>1284</v>
      </c>
      <c r="U554" s="29">
        <v>1284</v>
      </c>
      <c r="V554" s="29">
        <v>1300</v>
      </c>
      <c r="W554" s="29">
        <v>1300</v>
      </c>
      <c r="X554" s="29">
        <v>1290</v>
      </c>
      <c r="Y554" s="29">
        <v>1290</v>
      </c>
      <c r="Z554" s="29">
        <v>1300</v>
      </c>
      <c r="AA554" s="29">
        <v>1300</v>
      </c>
      <c r="AB554" s="29">
        <v>1300</v>
      </c>
      <c r="AC554" s="29">
        <v>1300</v>
      </c>
      <c r="AD554" s="170">
        <v>1300</v>
      </c>
      <c r="AE554" s="170">
        <v>1300</v>
      </c>
      <c r="AF554" s="170">
        <v>1300</v>
      </c>
      <c r="AG554" s="170">
        <v>1300</v>
      </c>
      <c r="AH554" s="170">
        <v>1300</v>
      </c>
      <c r="AI554" s="170">
        <v>1300</v>
      </c>
      <c r="AJ554" s="170">
        <v>1300</v>
      </c>
      <c r="AK554" s="170">
        <v>1300</v>
      </c>
      <c r="AL554" s="170">
        <v>1300</v>
      </c>
      <c r="AM554" s="170">
        <v>1300</v>
      </c>
      <c r="AN554" s="170">
        <v>1300</v>
      </c>
      <c r="AO554" s="170">
        <v>1300</v>
      </c>
      <c r="AP554" s="170">
        <v>1300</v>
      </c>
      <c r="AQ554" s="170">
        <v>1300</v>
      </c>
      <c r="AR554" s="170">
        <v>1300</v>
      </c>
      <c r="AS554" s="170">
        <v>1300</v>
      </c>
      <c r="AT554" s="170">
        <v>1300</v>
      </c>
      <c r="AU554" s="170">
        <v>1300</v>
      </c>
      <c r="AV554" s="170">
        <v>1300</v>
      </c>
      <c r="AW554" s="170">
        <v>1300</v>
      </c>
    </row>
    <row r="555" spans="2:52" x14ac:dyDescent="0.25">
      <c r="B555" s="10"/>
      <c r="D555" s="26" t="s">
        <v>5</v>
      </c>
      <c r="E555" s="170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170">
        <v>1295</v>
      </c>
      <c r="R555" s="29">
        <v>1295</v>
      </c>
      <c r="S555" s="29">
        <v>1292</v>
      </c>
      <c r="T555" s="29">
        <v>1290</v>
      </c>
      <c r="U555" s="29">
        <v>1290</v>
      </c>
      <c r="V555" s="29">
        <v>1300</v>
      </c>
      <c r="W555" s="29">
        <v>1289</v>
      </c>
      <c r="X555" s="29">
        <v>1282</v>
      </c>
      <c r="Y555" s="29">
        <v>1289</v>
      </c>
      <c r="Z555" s="29">
        <v>1310.1935483870968</v>
      </c>
      <c r="AA555" s="29">
        <v>1307</v>
      </c>
      <c r="AB555" s="29">
        <v>1306.8709677419354</v>
      </c>
      <c r="AC555" s="29">
        <v>1312</v>
      </c>
      <c r="AD555" s="170">
        <v>1313</v>
      </c>
      <c r="AE555" s="170">
        <v>1307</v>
      </c>
      <c r="AF555" s="27">
        <v>1308</v>
      </c>
      <c r="AG555" s="27">
        <v>1310</v>
      </c>
      <c r="AH555" s="9">
        <v>1302</v>
      </c>
    </row>
    <row r="556" spans="2:52" x14ac:dyDescent="0.25">
      <c r="D556" s="26"/>
      <c r="E556" s="170"/>
      <c r="F556" s="29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170"/>
      <c r="R556" s="29"/>
      <c r="S556" s="29"/>
      <c r="T556" s="29"/>
      <c r="U556" s="29"/>
      <c r="V556" s="29"/>
      <c r="W556" s="29"/>
      <c r="X556" s="29"/>
      <c r="Y556" s="29"/>
      <c r="Z556" s="29"/>
      <c r="AA556" s="29"/>
      <c r="AB556" s="29"/>
      <c r="AC556" s="29"/>
      <c r="AD556" s="170"/>
      <c r="AE556" s="170"/>
    </row>
    <row r="557" spans="2:52" x14ac:dyDescent="0.25">
      <c r="B557" s="10" t="s">
        <v>327</v>
      </c>
      <c r="C557" s="9" t="s">
        <v>89</v>
      </c>
      <c r="D557" s="26" t="s">
        <v>4</v>
      </c>
      <c r="E557" s="170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170">
        <v>1285</v>
      </c>
      <c r="R557" s="29">
        <v>1285</v>
      </c>
      <c r="S557" s="29">
        <v>1285</v>
      </c>
      <c r="T557" s="29">
        <v>1285</v>
      </c>
      <c r="U557" s="29">
        <v>1285</v>
      </c>
      <c r="V557" s="29">
        <v>1285</v>
      </c>
      <c r="W557" s="29">
        <v>1285</v>
      </c>
      <c r="X557" s="29">
        <v>1285</v>
      </c>
      <c r="Y557" s="29">
        <v>1285</v>
      </c>
      <c r="Z557" s="29">
        <v>1285</v>
      </c>
      <c r="AA557" s="29">
        <v>1285</v>
      </c>
      <c r="AB557" s="29">
        <v>1285</v>
      </c>
      <c r="AC557" s="29">
        <v>1285</v>
      </c>
      <c r="AD557" s="170">
        <v>1285</v>
      </c>
      <c r="AE557" s="170">
        <v>1285</v>
      </c>
      <c r="AF557" s="170">
        <v>1285</v>
      </c>
      <c r="AG557" s="170">
        <v>1285</v>
      </c>
      <c r="AH557" s="170">
        <v>1285</v>
      </c>
      <c r="AI557" s="170">
        <v>1285</v>
      </c>
      <c r="AJ557" s="170">
        <v>1285</v>
      </c>
      <c r="AK557" s="170">
        <v>1285</v>
      </c>
      <c r="AL557" s="170">
        <v>1285</v>
      </c>
      <c r="AM557" s="170">
        <v>1285</v>
      </c>
      <c r="AN557" s="170">
        <v>1285</v>
      </c>
      <c r="AO557" s="170">
        <v>1285</v>
      </c>
      <c r="AP557" s="170">
        <v>1285</v>
      </c>
      <c r="AQ557" s="170">
        <v>1285</v>
      </c>
      <c r="AR557" s="170">
        <v>1285</v>
      </c>
      <c r="AS557" s="170">
        <v>1285</v>
      </c>
      <c r="AT557" s="170">
        <v>1285</v>
      </c>
      <c r="AU557" s="170">
        <v>1285</v>
      </c>
      <c r="AV557" s="170">
        <v>1285</v>
      </c>
      <c r="AW557" s="170">
        <v>1285</v>
      </c>
      <c r="AX557" s="170">
        <v>1285</v>
      </c>
    </row>
    <row r="558" spans="2:52" x14ac:dyDescent="0.25">
      <c r="B558" s="10"/>
      <c r="D558" s="26" t="s">
        <v>5</v>
      </c>
      <c r="E558" s="170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170">
        <v>1284</v>
      </c>
      <c r="R558" s="29">
        <v>1283</v>
      </c>
      <c r="S558" s="29">
        <v>1289</v>
      </c>
      <c r="T558" s="29">
        <v>1288</v>
      </c>
      <c r="U558" s="29">
        <v>1290</v>
      </c>
      <c r="V558" s="29">
        <v>1287</v>
      </c>
      <c r="W558" s="29">
        <v>1291</v>
      </c>
      <c r="X558" s="29">
        <v>1285</v>
      </c>
      <c r="Y558" s="29">
        <v>1289</v>
      </c>
      <c r="Z558" s="29">
        <v>1291.3870967741937</v>
      </c>
      <c r="AA558" s="29">
        <v>1291.4137931034484</v>
      </c>
      <c r="AB558" s="29">
        <v>1290.8064516129032</v>
      </c>
      <c r="AC558" s="29">
        <v>1295</v>
      </c>
      <c r="AD558" s="170">
        <v>1293</v>
      </c>
      <c r="AE558" s="170">
        <v>1295</v>
      </c>
      <c r="AF558" s="27">
        <v>1298</v>
      </c>
      <c r="AG558" s="27">
        <v>1299</v>
      </c>
      <c r="AH558" s="9">
        <v>1294</v>
      </c>
    </row>
    <row r="560" spans="2:52" ht="14.25" customHeight="1" x14ac:dyDescent="0.25">
      <c r="B560" s="10" t="s">
        <v>68</v>
      </c>
      <c r="C560" s="9" t="s">
        <v>17</v>
      </c>
      <c r="D560" s="11" t="s">
        <v>4</v>
      </c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13"/>
      <c r="R560" s="14"/>
      <c r="S560" s="14"/>
      <c r="T560" s="14"/>
      <c r="U560" s="14"/>
      <c r="V560" s="178"/>
      <c r="W560" s="29">
        <v>30</v>
      </c>
      <c r="X560" s="29">
        <v>30</v>
      </c>
      <c r="Y560" s="29">
        <v>30</v>
      </c>
      <c r="Z560" s="29">
        <v>30</v>
      </c>
      <c r="AA560" s="29">
        <v>30</v>
      </c>
      <c r="AB560" s="29">
        <v>30</v>
      </c>
      <c r="AC560" s="27">
        <v>30</v>
      </c>
      <c r="AD560" s="27">
        <v>30</v>
      </c>
      <c r="AE560" s="27">
        <v>30</v>
      </c>
      <c r="AF560" s="27">
        <v>30</v>
      </c>
      <c r="AG560" s="27">
        <v>30</v>
      </c>
      <c r="AH560" s="9">
        <v>30</v>
      </c>
      <c r="AI560" s="9">
        <v>30</v>
      </c>
      <c r="AJ560" s="9">
        <v>30</v>
      </c>
      <c r="AK560" s="9">
        <v>30</v>
      </c>
      <c r="AL560" s="9">
        <v>30</v>
      </c>
      <c r="AM560" s="9">
        <v>30</v>
      </c>
      <c r="AN560" s="9">
        <v>30</v>
      </c>
    </row>
    <row r="561" spans="2:40" ht="14.25" customHeight="1" x14ac:dyDescent="0.25">
      <c r="B561" s="10"/>
      <c r="D561" s="11" t="s">
        <v>5</v>
      </c>
      <c r="Q561" s="13"/>
      <c r="R561" s="14"/>
      <c r="S561" s="14"/>
      <c r="T561" s="14"/>
      <c r="U561" s="14"/>
      <c r="V561" s="178"/>
      <c r="W561" s="29"/>
      <c r="X561" s="29">
        <v>43</v>
      </c>
      <c r="Y561" s="29">
        <v>43</v>
      </c>
      <c r="Z561" s="29">
        <v>38</v>
      </c>
      <c r="AA561" s="29">
        <v>38</v>
      </c>
      <c r="AB561" s="29">
        <v>35</v>
      </c>
      <c r="AC561" s="9">
        <v>26</v>
      </c>
      <c r="AD561" s="9">
        <v>55</v>
      </c>
      <c r="AE561" s="30">
        <v>53</v>
      </c>
      <c r="AF561" s="9">
        <v>39</v>
      </c>
      <c r="AG561" s="27">
        <v>34</v>
      </c>
      <c r="AH561" s="9">
        <v>40</v>
      </c>
    </row>
    <row r="562" spans="2:40" ht="14.25" customHeight="1" x14ac:dyDescent="0.25">
      <c r="B562" s="10"/>
      <c r="Q562" s="13"/>
      <c r="R562" s="14"/>
      <c r="S562" s="14"/>
      <c r="T562" s="14"/>
      <c r="U562" s="14"/>
      <c r="V562" s="178"/>
      <c r="W562" s="178"/>
      <c r="X562" s="178"/>
      <c r="Y562" s="178"/>
      <c r="Z562" s="178"/>
      <c r="AA562" s="178"/>
      <c r="AB562" s="178"/>
    </row>
    <row r="563" spans="2:40" ht="31.5" x14ac:dyDescent="0.25">
      <c r="B563" s="10" t="s">
        <v>328</v>
      </c>
      <c r="C563" s="9" t="s">
        <v>17</v>
      </c>
      <c r="D563" s="11" t="s">
        <v>4</v>
      </c>
      <c r="Q563" s="9">
        <v>35</v>
      </c>
      <c r="R563" s="9">
        <v>35</v>
      </c>
      <c r="S563" s="9">
        <v>35</v>
      </c>
      <c r="T563" s="9">
        <v>35</v>
      </c>
      <c r="U563" s="9">
        <v>35</v>
      </c>
      <c r="V563" s="27">
        <v>35</v>
      </c>
      <c r="W563" s="27">
        <v>35</v>
      </c>
      <c r="X563" s="27">
        <v>35</v>
      </c>
      <c r="Y563" s="27">
        <v>35</v>
      </c>
      <c r="Z563" s="27">
        <v>35</v>
      </c>
      <c r="AA563" s="27">
        <v>35</v>
      </c>
      <c r="AB563" s="27">
        <v>35</v>
      </c>
      <c r="AC563" s="27">
        <v>35</v>
      </c>
      <c r="AD563" s="27">
        <v>35</v>
      </c>
      <c r="AE563" s="27">
        <v>35</v>
      </c>
      <c r="AF563" s="27">
        <v>35</v>
      </c>
      <c r="AG563" s="27">
        <v>35</v>
      </c>
      <c r="AH563" s="9">
        <v>35</v>
      </c>
      <c r="AI563" s="9">
        <v>35</v>
      </c>
      <c r="AJ563" s="9">
        <v>35</v>
      </c>
      <c r="AK563" s="9">
        <v>35</v>
      </c>
      <c r="AL563" s="9">
        <v>35</v>
      </c>
      <c r="AM563" s="9">
        <v>35</v>
      </c>
      <c r="AN563" s="9">
        <v>35</v>
      </c>
    </row>
    <row r="564" spans="2:40" x14ac:dyDescent="0.25">
      <c r="B564" s="10"/>
      <c r="D564" s="11" t="s">
        <v>5</v>
      </c>
      <c r="Q564">
        <v>29.35</v>
      </c>
      <c r="R564">
        <v>29.4</v>
      </c>
      <c r="S564">
        <v>29.826086956521738</v>
      </c>
      <c r="T564">
        <v>29.888888888888889</v>
      </c>
      <c r="U564">
        <v>30</v>
      </c>
      <c r="V564" s="149">
        <v>28</v>
      </c>
      <c r="W564" s="149">
        <v>31</v>
      </c>
      <c r="X564" s="149">
        <v>34</v>
      </c>
      <c r="Y564" s="149">
        <v>34</v>
      </c>
      <c r="Z564" s="149">
        <v>32</v>
      </c>
      <c r="AA564" s="149">
        <v>32</v>
      </c>
      <c r="AB564" s="149">
        <v>31</v>
      </c>
      <c r="AC564" s="149">
        <v>31</v>
      </c>
      <c r="AD564" s="149">
        <v>30</v>
      </c>
      <c r="AE564" s="149">
        <v>30</v>
      </c>
      <c r="AF564" s="27">
        <v>30</v>
      </c>
      <c r="AG564" s="27">
        <v>30</v>
      </c>
      <c r="AH564" s="9">
        <v>30</v>
      </c>
    </row>
    <row r="566" spans="2:40" ht="31.5" x14ac:dyDescent="0.25">
      <c r="B566" s="10" t="s">
        <v>329</v>
      </c>
      <c r="C566" s="9" t="s">
        <v>17</v>
      </c>
      <c r="D566" s="11" t="s">
        <v>4</v>
      </c>
      <c r="Q566" s="9">
        <v>35</v>
      </c>
      <c r="R566" s="9">
        <v>35</v>
      </c>
      <c r="S566" s="9">
        <v>35</v>
      </c>
      <c r="T566" s="9">
        <v>35</v>
      </c>
      <c r="U566" s="9">
        <v>35</v>
      </c>
      <c r="V566" s="27">
        <v>35</v>
      </c>
      <c r="W566" s="27">
        <v>35</v>
      </c>
      <c r="X566" s="27">
        <v>35</v>
      </c>
      <c r="Y566" s="27">
        <v>35</v>
      </c>
      <c r="Z566" s="27">
        <v>35</v>
      </c>
      <c r="AA566" s="27">
        <v>35</v>
      </c>
      <c r="AB566" s="27">
        <v>35</v>
      </c>
      <c r="AC566" s="27">
        <v>35</v>
      </c>
      <c r="AD566" s="27">
        <v>35</v>
      </c>
      <c r="AE566" s="27">
        <v>35</v>
      </c>
      <c r="AF566" s="27">
        <v>35</v>
      </c>
      <c r="AG566" s="27">
        <v>35</v>
      </c>
      <c r="AH566" s="9">
        <v>35</v>
      </c>
      <c r="AI566" s="9">
        <v>35</v>
      </c>
      <c r="AJ566" s="9">
        <v>35</v>
      </c>
      <c r="AK566" s="9">
        <v>35</v>
      </c>
      <c r="AL566" s="9">
        <v>35</v>
      </c>
      <c r="AM566" s="9">
        <v>35</v>
      </c>
      <c r="AN566" s="9">
        <v>35</v>
      </c>
    </row>
    <row r="567" spans="2:40" x14ac:dyDescent="0.25">
      <c r="B567" s="10"/>
      <c r="D567" s="11" t="s">
        <v>5</v>
      </c>
      <c r="Q567">
        <v>32.049999999999997</v>
      </c>
      <c r="R567">
        <v>31.5</v>
      </c>
      <c r="S567">
        <v>31.391304347826086</v>
      </c>
      <c r="T567">
        <v>32</v>
      </c>
      <c r="U567" s="46">
        <v>38</v>
      </c>
      <c r="V567" s="149">
        <v>36</v>
      </c>
      <c r="W567" s="149">
        <v>36</v>
      </c>
      <c r="X567" s="149">
        <v>40</v>
      </c>
      <c r="Y567" s="149">
        <v>37</v>
      </c>
      <c r="Z567" s="149">
        <v>35</v>
      </c>
      <c r="AA567" s="149">
        <v>33</v>
      </c>
      <c r="AB567" s="149">
        <v>32</v>
      </c>
      <c r="AC567" s="149">
        <v>36</v>
      </c>
      <c r="AD567" s="149">
        <v>39</v>
      </c>
      <c r="AE567" s="149">
        <v>38</v>
      </c>
      <c r="AF567" s="27">
        <v>37</v>
      </c>
      <c r="AG567" s="27">
        <v>38</v>
      </c>
      <c r="AH567" s="9">
        <v>35</v>
      </c>
    </row>
    <row r="569" spans="2:40" ht="31.5" x14ac:dyDescent="0.25">
      <c r="B569" s="10" t="s">
        <v>330</v>
      </c>
      <c r="C569" s="9" t="s">
        <v>17</v>
      </c>
      <c r="D569" s="11" t="s">
        <v>4</v>
      </c>
      <c r="Q569" s="9">
        <v>35</v>
      </c>
      <c r="R569" s="9">
        <v>35</v>
      </c>
      <c r="S569" s="9">
        <v>35</v>
      </c>
      <c r="T569" s="9">
        <v>35</v>
      </c>
      <c r="U569" s="9">
        <v>35</v>
      </c>
      <c r="V569" s="27">
        <v>35</v>
      </c>
      <c r="W569" s="27">
        <v>35</v>
      </c>
      <c r="X569" s="27">
        <v>35</v>
      </c>
      <c r="Y569" s="27">
        <v>35</v>
      </c>
      <c r="Z569" s="27">
        <v>35</v>
      </c>
      <c r="AA569" s="27">
        <v>35</v>
      </c>
      <c r="AB569" s="27">
        <v>35</v>
      </c>
      <c r="AC569" s="27">
        <v>35</v>
      </c>
      <c r="AD569" s="27">
        <v>35</v>
      </c>
      <c r="AE569" s="27">
        <v>35</v>
      </c>
      <c r="AF569" s="27">
        <v>35</v>
      </c>
      <c r="AG569" s="27">
        <v>35</v>
      </c>
      <c r="AH569" s="9">
        <v>35</v>
      </c>
      <c r="AI569" s="9">
        <v>35</v>
      </c>
      <c r="AJ569" s="9">
        <v>35</v>
      </c>
      <c r="AK569" s="9">
        <v>35</v>
      </c>
      <c r="AL569" s="9">
        <v>35</v>
      </c>
      <c r="AM569" s="9">
        <v>35</v>
      </c>
      <c r="AN569" s="9">
        <v>35</v>
      </c>
    </row>
    <row r="570" spans="2:40" x14ac:dyDescent="0.25">
      <c r="B570" s="10"/>
      <c r="D570" s="11" t="s">
        <v>5</v>
      </c>
      <c r="Q570">
        <v>38.4</v>
      </c>
      <c r="R570">
        <v>37.049999999999997</v>
      </c>
      <c r="S570">
        <v>38.826086956521742</v>
      </c>
      <c r="T570">
        <v>38.5</v>
      </c>
      <c r="U570" s="46">
        <v>34</v>
      </c>
      <c r="V570" s="149">
        <v>33</v>
      </c>
      <c r="W570" s="149">
        <v>34</v>
      </c>
      <c r="X570" s="149">
        <v>34</v>
      </c>
      <c r="Y570" s="149">
        <v>33</v>
      </c>
      <c r="Z570" s="149">
        <v>32</v>
      </c>
      <c r="AA570" s="149">
        <v>32</v>
      </c>
      <c r="AB570" s="149">
        <v>33</v>
      </c>
      <c r="AC570" s="149">
        <v>34</v>
      </c>
      <c r="AD570" s="149">
        <v>35</v>
      </c>
      <c r="AE570" s="149">
        <v>33</v>
      </c>
      <c r="AF570" s="27">
        <v>34</v>
      </c>
      <c r="AG570" s="27">
        <v>35</v>
      </c>
      <c r="AH570" s="9">
        <v>32</v>
      </c>
    </row>
    <row r="572" spans="2:40" ht="31.5" x14ac:dyDescent="0.25">
      <c r="B572" s="10" t="s">
        <v>331</v>
      </c>
      <c r="C572" s="9" t="s">
        <v>3</v>
      </c>
      <c r="D572" s="11" t="s">
        <v>4</v>
      </c>
      <c r="Q572" s="9">
        <v>5</v>
      </c>
      <c r="R572" s="9">
        <v>5</v>
      </c>
      <c r="S572" s="9">
        <v>5</v>
      </c>
      <c r="T572" s="9">
        <v>5</v>
      </c>
      <c r="U572" s="9">
        <v>5</v>
      </c>
      <c r="V572" s="27">
        <v>5</v>
      </c>
      <c r="W572" s="27">
        <v>5</v>
      </c>
      <c r="X572" s="27">
        <v>5</v>
      </c>
      <c r="Y572" s="27">
        <v>5</v>
      </c>
      <c r="Z572" s="27">
        <v>5</v>
      </c>
      <c r="AA572" s="27">
        <v>5</v>
      </c>
      <c r="AB572" s="27">
        <v>5</v>
      </c>
      <c r="AC572" s="27">
        <v>5</v>
      </c>
      <c r="AD572" s="27">
        <v>5</v>
      </c>
      <c r="AE572" s="27">
        <v>5</v>
      </c>
      <c r="AF572" s="27">
        <v>5</v>
      </c>
      <c r="AG572" s="27">
        <v>5</v>
      </c>
      <c r="AH572" s="9">
        <v>5</v>
      </c>
      <c r="AI572" s="9">
        <v>5</v>
      </c>
      <c r="AJ572" s="9">
        <v>5</v>
      </c>
      <c r="AK572" s="9">
        <v>5</v>
      </c>
      <c r="AL572" s="9">
        <v>5</v>
      </c>
      <c r="AM572" s="9">
        <v>5</v>
      </c>
      <c r="AN572" s="9">
        <v>5</v>
      </c>
    </row>
    <row r="573" spans="2:40" x14ac:dyDescent="0.25">
      <c r="B573" s="10"/>
      <c r="D573" s="11" t="s">
        <v>5</v>
      </c>
      <c r="Q573" s="13">
        <v>1.4668749999999997</v>
      </c>
      <c r="R573" s="14">
        <v>1.38</v>
      </c>
      <c r="S573" s="14">
        <v>1.3800000000000001</v>
      </c>
      <c r="T573" s="14">
        <v>1.9508928571428568</v>
      </c>
      <c r="U573" s="14">
        <v>1.9012499999999999</v>
      </c>
      <c r="V573" s="178">
        <v>1.7771428571428571</v>
      </c>
      <c r="W573" s="178">
        <v>1.7274999999999996</v>
      </c>
      <c r="X573" s="178">
        <v>1.6778571428571429</v>
      </c>
      <c r="Y573" s="178">
        <v>1.8143749999999998</v>
      </c>
      <c r="Z573" s="178">
        <v>1.6406249999999998</v>
      </c>
      <c r="AA573" s="178">
        <v>1.8764285714285709</v>
      </c>
      <c r="AB573" s="178">
        <v>1.39</v>
      </c>
      <c r="AC573" s="27">
        <v>1.72</v>
      </c>
      <c r="AD573" s="27">
        <v>1.8169999999999999</v>
      </c>
      <c r="AE573" s="27">
        <v>1.8560000000000001</v>
      </c>
      <c r="AF573" s="27">
        <v>1.7</v>
      </c>
      <c r="AG573" s="27">
        <v>3.6040000000000001</v>
      </c>
      <c r="AH573" s="9">
        <v>3.1640000000000001</v>
      </c>
    </row>
    <row r="574" spans="2:40" x14ac:dyDescent="0.25">
      <c r="B574" s="10"/>
      <c r="Q574" s="13"/>
      <c r="R574" s="14"/>
      <c r="S574" s="14"/>
      <c r="T574" s="14"/>
      <c r="U574" s="14"/>
      <c r="V574" s="178"/>
      <c r="W574" s="178"/>
      <c r="X574" s="178"/>
      <c r="Y574" s="178"/>
      <c r="Z574" s="178"/>
      <c r="AA574" s="178"/>
      <c r="AB574" s="178"/>
    </row>
    <row r="575" spans="2:40" ht="31.5" x14ac:dyDescent="0.25">
      <c r="B575" s="10" t="s">
        <v>332</v>
      </c>
      <c r="C575" s="9" t="s">
        <v>3</v>
      </c>
      <c r="D575" s="11" t="s">
        <v>4</v>
      </c>
      <c r="Q575" s="9">
        <v>5</v>
      </c>
      <c r="R575" s="9">
        <v>5</v>
      </c>
      <c r="S575" s="9">
        <v>5</v>
      </c>
      <c r="T575" s="9">
        <v>5</v>
      </c>
      <c r="U575" s="9">
        <v>5</v>
      </c>
      <c r="V575" s="27">
        <v>5</v>
      </c>
      <c r="W575" s="27">
        <v>5</v>
      </c>
      <c r="X575" s="27">
        <v>5</v>
      </c>
      <c r="Y575" s="27">
        <v>5</v>
      </c>
      <c r="Z575" s="27">
        <v>5</v>
      </c>
      <c r="AA575" s="27">
        <v>5</v>
      </c>
      <c r="AB575" s="27">
        <v>5</v>
      </c>
      <c r="AC575" s="27">
        <v>5</v>
      </c>
      <c r="AD575" s="27">
        <v>5</v>
      </c>
      <c r="AE575" s="27">
        <v>5</v>
      </c>
      <c r="AF575" s="27">
        <v>5</v>
      </c>
      <c r="AG575" s="27">
        <v>5</v>
      </c>
      <c r="AH575" s="9">
        <v>5</v>
      </c>
      <c r="AI575" s="9">
        <v>5</v>
      </c>
      <c r="AJ575" s="9">
        <v>5</v>
      </c>
      <c r="AK575" s="9">
        <v>5</v>
      </c>
      <c r="AL575" s="9">
        <v>5</v>
      </c>
      <c r="AM575" s="9">
        <v>5</v>
      </c>
      <c r="AN575" s="9">
        <v>5</v>
      </c>
    </row>
    <row r="576" spans="2:40" x14ac:dyDescent="0.25">
      <c r="B576" s="10"/>
      <c r="D576" s="11" t="s">
        <v>5</v>
      </c>
      <c r="Q576" s="13">
        <v>1.8143749999999996</v>
      </c>
      <c r="R576" s="14">
        <v>1.6406249999999998</v>
      </c>
      <c r="S576" s="14">
        <v>1.6778571428571429</v>
      </c>
      <c r="T576" s="14">
        <v>1.7274999999999998</v>
      </c>
      <c r="U576" s="14">
        <v>2.1618749999999998</v>
      </c>
      <c r="V576" s="178">
        <v>1.8764285714285713</v>
      </c>
      <c r="W576" s="178">
        <v>2.4225000000000003</v>
      </c>
      <c r="X576" s="178">
        <v>2.2487499999999998</v>
      </c>
      <c r="Y576" s="178">
        <v>2.2487499999999998</v>
      </c>
      <c r="Z576" s="178">
        <v>2.1742857142857144</v>
      </c>
      <c r="AA576" s="178">
        <v>1.9881249999999997</v>
      </c>
      <c r="AB576" s="178">
        <v>1.61</v>
      </c>
      <c r="AC576" s="27">
        <v>1.9428000000000001</v>
      </c>
      <c r="AD576" s="27">
        <v>1.9650000000000001</v>
      </c>
      <c r="AE576" s="27">
        <v>1.9238</v>
      </c>
      <c r="AF576" s="27">
        <v>1.536</v>
      </c>
      <c r="AG576" s="27">
        <v>3.5350000000000001</v>
      </c>
      <c r="AH576" s="9">
        <v>3.141</v>
      </c>
    </row>
    <row r="577" spans="2:40" x14ac:dyDescent="0.25">
      <c r="B577" s="10"/>
      <c r="Q577" s="13"/>
      <c r="R577" s="14"/>
      <c r="S577" s="14"/>
      <c r="T577" s="14"/>
      <c r="U577" s="14"/>
      <c r="V577" s="178"/>
      <c r="W577" s="178"/>
      <c r="X577" s="178"/>
      <c r="Y577" s="178"/>
      <c r="Z577" s="178"/>
      <c r="AA577" s="178"/>
      <c r="AB577" s="178"/>
    </row>
    <row r="578" spans="2:40" ht="31.5" x14ac:dyDescent="0.25">
      <c r="B578" s="10" t="s">
        <v>333</v>
      </c>
      <c r="C578" s="9" t="s">
        <v>3</v>
      </c>
      <c r="D578" s="11" t="s">
        <v>4</v>
      </c>
      <c r="Q578" s="9">
        <v>5</v>
      </c>
      <c r="R578" s="9">
        <v>5</v>
      </c>
      <c r="S578" s="9">
        <v>5</v>
      </c>
      <c r="T578" s="9">
        <v>5</v>
      </c>
      <c r="U578" s="9">
        <v>5</v>
      </c>
      <c r="V578" s="27">
        <v>5</v>
      </c>
      <c r="W578" s="27">
        <v>5</v>
      </c>
      <c r="X578" s="27">
        <v>5</v>
      </c>
      <c r="Y578" s="27">
        <v>5</v>
      </c>
      <c r="Z578" s="27">
        <v>5</v>
      </c>
      <c r="AA578" s="27">
        <v>5</v>
      </c>
      <c r="AB578" s="27">
        <v>5</v>
      </c>
      <c r="AC578" s="27">
        <v>5</v>
      </c>
      <c r="AD578" s="27">
        <v>5</v>
      </c>
      <c r="AE578" s="27">
        <v>5</v>
      </c>
      <c r="AF578" s="27">
        <v>5</v>
      </c>
      <c r="AG578" s="27">
        <v>5</v>
      </c>
      <c r="AH578" s="9">
        <v>5</v>
      </c>
      <c r="AI578" s="9">
        <v>5</v>
      </c>
      <c r="AJ578" s="9">
        <v>5</v>
      </c>
      <c r="AK578" s="9">
        <v>5</v>
      </c>
      <c r="AL578" s="9">
        <v>5</v>
      </c>
      <c r="AM578" s="9">
        <v>5</v>
      </c>
      <c r="AN578" s="9">
        <v>5</v>
      </c>
    </row>
    <row r="579" spans="2:40" x14ac:dyDescent="0.25">
      <c r="B579" s="10"/>
      <c r="D579" s="11" t="s">
        <v>5</v>
      </c>
      <c r="Q579" s="13">
        <v>1.6778571428571425</v>
      </c>
      <c r="R579" s="14">
        <v>2.0352857142857141</v>
      </c>
      <c r="S579" s="14">
        <v>1.8143749999999998</v>
      </c>
      <c r="T579" s="14">
        <v>2.1618749999999998</v>
      </c>
      <c r="U579" s="14">
        <v>2.472142857142857</v>
      </c>
      <c r="V579" s="178">
        <v>2.3356249999999998</v>
      </c>
      <c r="W579" s="178">
        <v>2.3066666666666666</v>
      </c>
      <c r="X579" s="178">
        <v>2.3356249999999998</v>
      </c>
      <c r="Y579" s="178">
        <v>2.2535714285714281</v>
      </c>
      <c r="Z579" s="178">
        <v>2.3268749999999998</v>
      </c>
      <c r="AA579" s="178">
        <v>2.2735714285714286</v>
      </c>
      <c r="AB579" s="178">
        <v>2.94</v>
      </c>
      <c r="AC579" s="27">
        <v>2.7332999999999998</v>
      </c>
      <c r="AD579" s="27">
        <v>2.6480000000000001</v>
      </c>
      <c r="AE579" s="27">
        <v>2.8151999999999999</v>
      </c>
      <c r="AF579" s="27">
        <v>2.762</v>
      </c>
      <c r="AG579" s="27">
        <v>4.0439999999999996</v>
      </c>
      <c r="AH579" s="9">
        <v>3.6040000000000001</v>
      </c>
    </row>
    <row r="580" spans="2:40" x14ac:dyDescent="0.25">
      <c r="B580" s="10"/>
      <c r="Q580" s="13"/>
      <c r="R580" s="14"/>
      <c r="S580" s="14"/>
      <c r="T580" s="14"/>
      <c r="U580" s="14"/>
      <c r="V580" s="178"/>
      <c r="W580" s="178"/>
      <c r="X580" s="178"/>
      <c r="Y580" s="178"/>
      <c r="Z580" s="178"/>
      <c r="AA580" s="178"/>
      <c r="AB580" s="178"/>
    </row>
    <row r="581" spans="2:40" ht="31.5" x14ac:dyDescent="0.25">
      <c r="B581" s="10" t="s">
        <v>334</v>
      </c>
      <c r="C581" s="9" t="s">
        <v>3</v>
      </c>
      <c r="D581" s="11" t="s">
        <v>4</v>
      </c>
      <c r="Q581" s="9">
        <v>5</v>
      </c>
      <c r="R581" s="9">
        <v>5</v>
      </c>
      <c r="S581" s="9">
        <v>5</v>
      </c>
      <c r="T581" s="9">
        <v>5</v>
      </c>
      <c r="U581" s="9">
        <v>5</v>
      </c>
      <c r="V581" s="27">
        <v>5</v>
      </c>
      <c r="W581" s="27">
        <v>5</v>
      </c>
      <c r="X581" s="27">
        <v>5</v>
      </c>
      <c r="Y581" s="27">
        <v>5</v>
      </c>
      <c r="Z581" s="27">
        <v>5</v>
      </c>
      <c r="AA581" s="27">
        <v>5</v>
      </c>
      <c r="AB581" s="27">
        <v>5</v>
      </c>
      <c r="AC581" s="27">
        <v>5</v>
      </c>
      <c r="AD581" s="27">
        <v>5</v>
      </c>
      <c r="AE581" s="27">
        <v>5</v>
      </c>
      <c r="AF581" s="27">
        <v>5</v>
      </c>
      <c r="AG581" s="27">
        <v>5</v>
      </c>
      <c r="AH581" s="9">
        <v>5</v>
      </c>
      <c r="AI581" s="9">
        <v>5</v>
      </c>
      <c r="AJ581" s="9">
        <v>5</v>
      </c>
      <c r="AK581" s="9">
        <v>5</v>
      </c>
      <c r="AL581" s="9">
        <v>5</v>
      </c>
      <c r="AM581" s="9">
        <v>5</v>
      </c>
      <c r="AN581" s="9">
        <v>5</v>
      </c>
    </row>
    <row r="582" spans="2:40" x14ac:dyDescent="0.25">
      <c r="B582" s="10"/>
      <c r="D582" s="11" t="s">
        <v>5</v>
      </c>
      <c r="Q582" s="13">
        <v>2.3728571428571428</v>
      </c>
      <c r="R582" s="14">
        <v>1.9012499999999999</v>
      </c>
      <c r="S582" s="14">
        <v>1.9881249999999997</v>
      </c>
      <c r="T582" s="14">
        <v>2.472142857142857</v>
      </c>
      <c r="U582" s="14">
        <v>2.3231249999999997</v>
      </c>
      <c r="V582" s="178">
        <v>2.683125</v>
      </c>
      <c r="W582" s="178">
        <v>2.4611111111111112</v>
      </c>
      <c r="X582" s="178">
        <v>2.472142857142857</v>
      </c>
      <c r="Y582" s="178">
        <v>2.77</v>
      </c>
      <c r="Z582" s="178">
        <v>2.77</v>
      </c>
      <c r="AA582" s="178">
        <v>2.6707142857142858</v>
      </c>
      <c r="AB582" s="178">
        <v>8.2947999999999986</v>
      </c>
      <c r="AC582" s="27">
        <v>2.3436666666666675</v>
      </c>
      <c r="AD582" s="27">
        <v>2.2967741935483881</v>
      </c>
      <c r="AE582" s="27">
        <v>2.7293333333333347</v>
      </c>
      <c r="AF582" s="27">
        <v>2.61</v>
      </c>
      <c r="AG582" s="27">
        <v>4.484</v>
      </c>
      <c r="AH582" s="9">
        <v>3.9980000000000002</v>
      </c>
    </row>
    <row r="583" spans="2:40" x14ac:dyDescent="0.25">
      <c r="B583" s="10"/>
      <c r="Q583" s="13"/>
      <c r="R583" s="14"/>
      <c r="S583" s="14"/>
      <c r="T583" s="14"/>
      <c r="U583" s="14"/>
      <c r="V583" s="178"/>
      <c r="W583" s="178"/>
      <c r="X583" s="178"/>
      <c r="Y583" s="178"/>
      <c r="Z583" s="178"/>
      <c r="AA583" s="178"/>
      <c r="AB583" s="178"/>
    </row>
    <row r="584" spans="2:40" ht="30.75" customHeight="1" x14ac:dyDescent="0.25">
      <c r="B584" s="10" t="s">
        <v>335</v>
      </c>
      <c r="C584" s="9" t="s">
        <v>3</v>
      </c>
      <c r="D584" s="11" t="s">
        <v>4</v>
      </c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9">
        <v>1</v>
      </c>
      <c r="R584" s="9">
        <v>1</v>
      </c>
      <c r="S584" s="9">
        <v>1</v>
      </c>
      <c r="T584" s="9">
        <v>1</v>
      </c>
      <c r="U584" s="9">
        <v>1</v>
      </c>
      <c r="V584" s="27">
        <v>1</v>
      </c>
      <c r="W584" s="27">
        <v>1</v>
      </c>
      <c r="X584" s="27">
        <v>1</v>
      </c>
      <c r="Y584" s="27">
        <v>1</v>
      </c>
      <c r="Z584" s="27">
        <v>1</v>
      </c>
      <c r="AA584" s="27">
        <v>1</v>
      </c>
      <c r="AB584" s="27">
        <v>1</v>
      </c>
      <c r="AC584" s="27">
        <v>1</v>
      </c>
      <c r="AD584" s="27">
        <v>1</v>
      </c>
      <c r="AE584" s="27">
        <v>1</v>
      </c>
      <c r="AF584" s="27">
        <v>1</v>
      </c>
      <c r="AG584" s="27">
        <v>1</v>
      </c>
      <c r="AH584" s="9">
        <v>1</v>
      </c>
      <c r="AI584" s="9">
        <v>1</v>
      </c>
      <c r="AJ584" s="9">
        <v>1</v>
      </c>
      <c r="AK584" s="9">
        <v>1</v>
      </c>
      <c r="AL584" s="9">
        <v>1</v>
      </c>
      <c r="AM584" s="9">
        <v>1</v>
      </c>
      <c r="AN584" s="9">
        <v>1</v>
      </c>
    </row>
    <row r="585" spans="2:40" ht="14.25" customHeight="1" x14ac:dyDescent="0.25">
      <c r="B585" s="10"/>
      <c r="D585" s="11" t="s">
        <v>5</v>
      </c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13">
        <v>0.51750000000000007</v>
      </c>
      <c r="R585" s="14">
        <v>0.51750000000000007</v>
      </c>
      <c r="S585" s="14">
        <v>0.78857142857142859</v>
      </c>
      <c r="T585" s="14">
        <v>0.46</v>
      </c>
      <c r="U585" s="14">
        <v>0.63250000000000006</v>
      </c>
      <c r="V585" s="178">
        <v>0.59142857142857153</v>
      </c>
      <c r="W585" s="178">
        <v>0.46000000000000008</v>
      </c>
      <c r="X585" s="178">
        <v>0.46</v>
      </c>
      <c r="Y585" s="178">
        <v>0.46</v>
      </c>
      <c r="Z585" s="178">
        <v>0.46</v>
      </c>
      <c r="AA585" s="178">
        <v>0.52571428571428569</v>
      </c>
      <c r="AB585" s="178">
        <v>0.51</v>
      </c>
      <c r="AC585" s="27">
        <v>0.49</v>
      </c>
      <c r="AD585" s="27">
        <v>1.96</v>
      </c>
      <c r="AE585" s="27">
        <v>0.73</v>
      </c>
      <c r="AF585" s="27">
        <v>0.96</v>
      </c>
      <c r="AG585" s="27">
        <v>0.997</v>
      </c>
      <c r="AH585" s="9">
        <v>1.1519999999999999</v>
      </c>
    </row>
    <row r="586" spans="2:40" ht="14.25" customHeight="1" x14ac:dyDescent="0.25">
      <c r="B586" s="10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13"/>
      <c r="R586" s="14"/>
      <c r="S586" s="14"/>
      <c r="T586" s="14"/>
      <c r="U586" s="14"/>
      <c r="V586" s="178"/>
      <c r="W586" s="178"/>
      <c r="X586" s="178"/>
      <c r="Y586" s="178"/>
      <c r="Z586" s="178"/>
      <c r="AA586" s="178"/>
      <c r="AB586" s="178"/>
    </row>
    <row r="587" spans="2:40" ht="30.75" customHeight="1" x14ac:dyDescent="0.25">
      <c r="B587" s="10" t="s">
        <v>336</v>
      </c>
      <c r="C587" s="9" t="s">
        <v>3</v>
      </c>
      <c r="D587" s="11" t="s">
        <v>4</v>
      </c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9">
        <v>1</v>
      </c>
      <c r="R587" s="9">
        <v>1</v>
      </c>
      <c r="S587" s="9">
        <v>1</v>
      </c>
      <c r="T587" s="9">
        <v>1</v>
      </c>
      <c r="U587" s="9">
        <v>1</v>
      </c>
      <c r="V587" s="27">
        <v>1</v>
      </c>
      <c r="W587" s="27">
        <v>1</v>
      </c>
      <c r="X587" s="27">
        <v>1</v>
      </c>
      <c r="Y587" s="27">
        <v>1</v>
      </c>
      <c r="Z587" s="27">
        <v>1</v>
      </c>
      <c r="AA587" s="27">
        <v>1</v>
      </c>
      <c r="AB587" s="27">
        <v>1</v>
      </c>
      <c r="AC587" s="27">
        <v>1</v>
      </c>
      <c r="AD587" s="27">
        <v>1</v>
      </c>
      <c r="AE587" s="27">
        <v>1</v>
      </c>
      <c r="AF587" s="27">
        <v>1</v>
      </c>
      <c r="AG587" s="27">
        <v>1</v>
      </c>
      <c r="AH587" s="9">
        <v>1</v>
      </c>
      <c r="AI587" s="9">
        <v>1</v>
      </c>
      <c r="AJ587" s="9">
        <v>1</v>
      </c>
      <c r="AK587" s="9">
        <v>1</v>
      </c>
      <c r="AL587" s="9">
        <v>1</v>
      </c>
      <c r="AM587" s="9">
        <v>1</v>
      </c>
      <c r="AN587" s="9">
        <v>1</v>
      </c>
    </row>
    <row r="588" spans="2:40" ht="14.25" customHeight="1" x14ac:dyDescent="0.25">
      <c r="B588" s="10"/>
      <c r="D588" s="11" t="s">
        <v>5</v>
      </c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13">
        <v>0.52571428571428569</v>
      </c>
      <c r="R588" s="14">
        <v>0.63250000000000006</v>
      </c>
      <c r="S588" s="14">
        <v>0.53666666666666674</v>
      </c>
      <c r="T588" s="14">
        <v>0.53666666666666674</v>
      </c>
      <c r="U588" s="14">
        <v>0.57500000000000007</v>
      </c>
      <c r="V588" s="178">
        <v>0.65714285714285725</v>
      </c>
      <c r="W588" s="178">
        <v>0.92</v>
      </c>
      <c r="X588" s="178">
        <v>0.74750000000000005</v>
      </c>
      <c r="Y588" s="178">
        <v>0.86250000000000004</v>
      </c>
      <c r="Z588" s="178">
        <v>0.72285714285714298</v>
      </c>
      <c r="AA588" s="178">
        <v>0.86250000000000004</v>
      </c>
      <c r="AB588" s="178">
        <v>0.48</v>
      </c>
      <c r="AC588" s="27">
        <v>0.64</v>
      </c>
      <c r="AD588" s="27">
        <v>0.68</v>
      </c>
      <c r="AE588" s="27">
        <v>0.72</v>
      </c>
      <c r="AF588" s="27">
        <v>0</v>
      </c>
      <c r="AG588" s="27">
        <v>0.16900000000000001</v>
      </c>
      <c r="AH588" s="9">
        <v>1.2999999999999999E-2</v>
      </c>
    </row>
    <row r="589" spans="2:40" ht="14.25" customHeight="1" x14ac:dyDescent="0.25">
      <c r="B589" s="10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13"/>
      <c r="R589" s="14"/>
      <c r="S589" s="14"/>
      <c r="T589" s="14"/>
      <c r="U589" s="14"/>
      <c r="V589" s="178"/>
      <c r="W589" s="178"/>
      <c r="X589" s="178"/>
      <c r="Y589" s="178"/>
      <c r="Z589" s="178"/>
      <c r="AA589" s="178"/>
      <c r="AB589" s="178"/>
    </row>
    <row r="590" spans="2:40" ht="30.75" customHeight="1" x14ac:dyDescent="0.25">
      <c r="B590" s="10" t="s">
        <v>337</v>
      </c>
      <c r="C590" s="9" t="s">
        <v>3</v>
      </c>
      <c r="D590" s="11" t="s">
        <v>4</v>
      </c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9">
        <v>1</v>
      </c>
      <c r="R590" s="9">
        <v>1</v>
      </c>
      <c r="S590" s="9">
        <v>1</v>
      </c>
      <c r="T590" s="9">
        <v>1</v>
      </c>
      <c r="U590" s="9">
        <v>1</v>
      </c>
      <c r="V590" s="27">
        <v>1</v>
      </c>
      <c r="W590" s="27">
        <v>1</v>
      </c>
      <c r="X590" s="27">
        <v>1</v>
      </c>
      <c r="Y590" s="27">
        <v>1</v>
      </c>
      <c r="Z590" s="27">
        <v>1</v>
      </c>
      <c r="AA590" s="27">
        <v>1</v>
      </c>
      <c r="AB590" s="27">
        <v>1</v>
      </c>
      <c r="AC590" s="27">
        <v>1</v>
      </c>
      <c r="AD590" s="27">
        <v>1</v>
      </c>
      <c r="AE590" s="27">
        <v>1</v>
      </c>
      <c r="AF590" s="27">
        <v>1</v>
      </c>
      <c r="AG590" s="27">
        <v>1</v>
      </c>
      <c r="AH590" s="9">
        <v>1</v>
      </c>
      <c r="AI590" s="9">
        <v>1</v>
      </c>
      <c r="AJ590" s="9">
        <v>1</v>
      </c>
      <c r="AK590" s="9">
        <v>1</v>
      </c>
      <c r="AL590" s="9">
        <v>1</v>
      </c>
      <c r="AM590" s="9">
        <v>1</v>
      </c>
      <c r="AN590" s="9">
        <v>1</v>
      </c>
    </row>
    <row r="591" spans="2:40" ht="14.25" customHeight="1" x14ac:dyDescent="0.25">
      <c r="B591" s="10"/>
      <c r="D591" s="11" t="s">
        <v>5</v>
      </c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13">
        <v>0.46</v>
      </c>
      <c r="R591" s="14">
        <v>0.65714285714285725</v>
      </c>
      <c r="S591" s="14">
        <v>0.46</v>
      </c>
      <c r="T591" s="14">
        <v>0.63250000000000006</v>
      </c>
      <c r="U591" s="14">
        <v>0.78857142857142859</v>
      </c>
      <c r="V591" s="178">
        <v>0.69000000000000006</v>
      </c>
      <c r="W591" s="178">
        <v>0.86888888888888893</v>
      </c>
      <c r="X591" s="178">
        <v>0.69000000000000006</v>
      </c>
      <c r="Y591" s="178">
        <v>0.65714285714285725</v>
      </c>
      <c r="Z591" s="178">
        <v>0.63250000000000006</v>
      </c>
      <c r="AA591" s="178">
        <v>0.72285714285714298</v>
      </c>
      <c r="AB591" s="178">
        <v>0.64</v>
      </c>
      <c r="AC591" s="27">
        <v>0.69</v>
      </c>
      <c r="AD591" s="27">
        <v>0.83</v>
      </c>
      <c r="AE591" s="27">
        <v>0.73</v>
      </c>
      <c r="AF591" s="27">
        <v>0.53</v>
      </c>
      <c r="AG591" s="27">
        <v>1.083</v>
      </c>
      <c r="AH591" s="9">
        <v>1.3520000000000001</v>
      </c>
    </row>
    <row r="592" spans="2:40" ht="14.25" customHeight="1" x14ac:dyDescent="0.25">
      <c r="B592" s="10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13"/>
      <c r="R592" s="14"/>
      <c r="S592" s="14"/>
      <c r="T592" s="14"/>
      <c r="U592" s="14"/>
      <c r="V592" s="178"/>
      <c r="W592" s="178"/>
      <c r="X592" s="178"/>
      <c r="Y592" s="178"/>
      <c r="Z592" s="178"/>
      <c r="AA592" s="178"/>
      <c r="AB592" s="178"/>
    </row>
    <row r="593" spans="2:48" ht="30.75" customHeight="1" x14ac:dyDescent="0.25">
      <c r="B593" s="10" t="s">
        <v>338</v>
      </c>
      <c r="C593" s="9" t="s">
        <v>3</v>
      </c>
      <c r="D593" s="11" t="s">
        <v>4</v>
      </c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9">
        <v>1</v>
      </c>
      <c r="R593" s="9">
        <v>1</v>
      </c>
      <c r="S593" s="9">
        <v>1</v>
      </c>
      <c r="T593" s="9">
        <v>1</v>
      </c>
      <c r="U593" s="9">
        <v>1</v>
      </c>
      <c r="V593" s="27">
        <v>1</v>
      </c>
      <c r="W593" s="27">
        <v>1</v>
      </c>
      <c r="X593" s="27">
        <v>1</v>
      </c>
      <c r="Y593" s="27">
        <v>1</v>
      </c>
      <c r="Z593" s="27">
        <v>1</v>
      </c>
      <c r="AA593" s="27">
        <v>1</v>
      </c>
      <c r="AB593" s="27">
        <v>1</v>
      </c>
      <c r="AC593" s="27">
        <v>1</v>
      </c>
      <c r="AD593" s="27">
        <v>1</v>
      </c>
      <c r="AE593" s="27">
        <v>1</v>
      </c>
      <c r="AF593" s="27">
        <v>1</v>
      </c>
      <c r="AG593" s="27">
        <v>1</v>
      </c>
      <c r="AH593" s="9">
        <v>1</v>
      </c>
      <c r="AI593" s="9">
        <v>1</v>
      </c>
      <c r="AJ593" s="9">
        <v>1</v>
      </c>
      <c r="AK593" s="9">
        <v>1</v>
      </c>
      <c r="AL593" s="9">
        <v>1</v>
      </c>
      <c r="AM593" s="9">
        <v>1</v>
      </c>
      <c r="AN593" s="9">
        <v>1</v>
      </c>
    </row>
    <row r="594" spans="2:48" ht="14.25" customHeight="1" x14ac:dyDescent="0.25">
      <c r="B594" s="10"/>
      <c r="D594" s="11" t="s">
        <v>5</v>
      </c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13">
        <v>0.59142857142857153</v>
      </c>
      <c r="R594" s="14">
        <v>0.6875</v>
      </c>
      <c r="S594" s="14">
        <v>0.74750000000000005</v>
      </c>
      <c r="T594" s="14">
        <v>0.72285714285714298</v>
      </c>
      <c r="U594" s="14">
        <v>0.64875000000000005</v>
      </c>
      <c r="V594" s="178">
        <v>0.86250000000000004</v>
      </c>
      <c r="W594" s="178">
        <v>0.92000000000000015</v>
      </c>
      <c r="X594" s="178">
        <v>0.78857142857142859</v>
      </c>
      <c r="Y594" s="178">
        <v>0.86250000000000004</v>
      </c>
      <c r="Z594" s="178">
        <v>0.69000000000000006</v>
      </c>
      <c r="AA594" s="178">
        <v>0.85428571428571431</v>
      </c>
      <c r="AB594" s="178">
        <v>0.61</v>
      </c>
      <c r="AC594" s="27">
        <v>0.59</v>
      </c>
      <c r="AD594" s="27">
        <v>0.78</v>
      </c>
      <c r="AE594" s="27">
        <v>0.56000000000000005</v>
      </c>
      <c r="AF594" s="27">
        <v>0.86099999999999999</v>
      </c>
      <c r="AG594" s="27">
        <v>1.3839999999999999</v>
      </c>
      <c r="AH594" s="9">
        <v>1.2430000000000001</v>
      </c>
    </row>
    <row r="595" spans="2:48" ht="14.25" customHeight="1" x14ac:dyDescent="0.25">
      <c r="B595" s="10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13"/>
      <c r="R595" s="14"/>
      <c r="S595" s="14"/>
      <c r="T595" s="14"/>
      <c r="U595" s="14"/>
      <c r="V595" s="178"/>
      <c r="W595" s="178"/>
      <c r="X595" s="178"/>
      <c r="Y595" s="178"/>
      <c r="Z595" s="178"/>
      <c r="AA595" s="178"/>
      <c r="AB595" s="178"/>
    </row>
    <row r="596" spans="2:48" ht="28.5" customHeight="1" x14ac:dyDescent="0.25">
      <c r="B596" s="10" t="s">
        <v>339</v>
      </c>
      <c r="C596" s="9" t="s">
        <v>3</v>
      </c>
      <c r="D596" s="11" t="s">
        <v>4</v>
      </c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9">
        <v>4</v>
      </c>
      <c r="R596" s="9">
        <v>4</v>
      </c>
      <c r="S596" s="9">
        <v>4</v>
      </c>
      <c r="T596" s="9">
        <v>4</v>
      </c>
      <c r="U596" s="9">
        <v>4</v>
      </c>
      <c r="V596" s="27">
        <v>4</v>
      </c>
      <c r="W596" s="27">
        <v>4</v>
      </c>
      <c r="X596" s="27">
        <v>4</v>
      </c>
      <c r="Y596" s="27">
        <v>4</v>
      </c>
      <c r="Z596" s="27">
        <v>4</v>
      </c>
      <c r="AA596" s="27">
        <v>4</v>
      </c>
      <c r="AB596" s="27">
        <v>4</v>
      </c>
      <c r="AC596" s="27">
        <v>4</v>
      </c>
      <c r="AD596" s="27">
        <v>4</v>
      </c>
      <c r="AE596" s="27">
        <v>4</v>
      </c>
      <c r="AF596" s="27">
        <v>4</v>
      </c>
      <c r="AG596" s="27">
        <v>4</v>
      </c>
      <c r="AH596" s="9">
        <v>4</v>
      </c>
      <c r="AI596" s="9">
        <v>4</v>
      </c>
      <c r="AJ596" s="9">
        <v>4</v>
      </c>
      <c r="AK596" s="9">
        <v>4</v>
      </c>
      <c r="AL596" s="9">
        <v>4</v>
      </c>
      <c r="AM596" s="9">
        <v>4</v>
      </c>
      <c r="AN596" s="9">
        <v>4</v>
      </c>
    </row>
    <row r="597" spans="2:48" ht="14.25" customHeight="1" x14ac:dyDescent="0.25">
      <c r="B597" s="10"/>
      <c r="D597" s="11" t="s">
        <v>5</v>
      </c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13">
        <v>1.3800000000000001</v>
      </c>
      <c r="R597" s="14">
        <v>1.38</v>
      </c>
      <c r="S597" s="14">
        <v>1.38</v>
      </c>
      <c r="T597" s="14">
        <v>1.7274999999999996</v>
      </c>
      <c r="U597" s="14">
        <v>2.0749999999999997</v>
      </c>
      <c r="V597" s="178">
        <v>1.5785714285714281</v>
      </c>
      <c r="W597" s="178">
        <v>1.9359999999999995</v>
      </c>
      <c r="X597" s="178">
        <v>1.3800000000000001</v>
      </c>
      <c r="Y597" s="178">
        <v>1.9012499999999999</v>
      </c>
      <c r="Z597" s="178">
        <v>1.9012499999999997</v>
      </c>
      <c r="AA597" s="178">
        <v>1.3800000000000001</v>
      </c>
      <c r="AB597" s="178">
        <v>1.4095999999999995</v>
      </c>
      <c r="AC597" s="27">
        <v>1.5006999999999999</v>
      </c>
      <c r="AD597" s="27">
        <v>1.3279000000000001</v>
      </c>
      <c r="AE597" s="27">
        <v>1.56</v>
      </c>
      <c r="AF597" s="27">
        <v>1.75</v>
      </c>
      <c r="AG597" s="27">
        <v>0.58299999999999996</v>
      </c>
      <c r="AH597" s="9">
        <v>0.86599999999999999</v>
      </c>
    </row>
    <row r="598" spans="2:48" ht="14.25" customHeight="1" x14ac:dyDescent="0.25">
      <c r="B598" s="10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13"/>
      <c r="R598" s="14"/>
      <c r="S598" s="14"/>
      <c r="T598" s="14"/>
      <c r="U598" s="14"/>
      <c r="V598" s="178"/>
      <c r="W598" s="178"/>
      <c r="X598" s="178"/>
      <c r="Y598" s="178"/>
      <c r="Z598" s="178"/>
      <c r="AA598" s="178"/>
      <c r="AB598" s="178"/>
    </row>
    <row r="599" spans="2:48" ht="28.5" customHeight="1" x14ac:dyDescent="0.25">
      <c r="B599" s="10" t="s">
        <v>340</v>
      </c>
      <c r="C599" s="9" t="s">
        <v>3</v>
      </c>
      <c r="D599" s="11" t="s">
        <v>4</v>
      </c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9">
        <v>4</v>
      </c>
      <c r="R599" s="9">
        <v>4</v>
      </c>
      <c r="S599" s="9">
        <v>4</v>
      </c>
      <c r="T599" s="9">
        <v>4</v>
      </c>
      <c r="U599" s="9">
        <v>4</v>
      </c>
      <c r="V599" s="27">
        <v>4</v>
      </c>
      <c r="W599" s="27">
        <v>4</v>
      </c>
      <c r="X599" s="27">
        <v>4</v>
      </c>
      <c r="Y599" s="27">
        <v>4</v>
      </c>
      <c r="Z599" s="27">
        <v>4</v>
      </c>
      <c r="AA599" s="27">
        <v>4</v>
      </c>
      <c r="AB599" s="27">
        <v>4</v>
      </c>
      <c r="AC599" s="27">
        <v>4</v>
      </c>
      <c r="AD599" s="27">
        <v>4</v>
      </c>
      <c r="AE599" s="27">
        <v>4</v>
      </c>
      <c r="AF599" s="27">
        <v>4</v>
      </c>
      <c r="AG599" s="27">
        <v>4</v>
      </c>
      <c r="AH599" s="9">
        <v>4</v>
      </c>
      <c r="AI599" s="9">
        <v>4</v>
      </c>
      <c r="AJ599" s="9">
        <v>4</v>
      </c>
      <c r="AK599" s="9">
        <v>4</v>
      </c>
      <c r="AL599" s="9">
        <v>4</v>
      </c>
      <c r="AM599" s="9">
        <v>4</v>
      </c>
      <c r="AN599" s="9">
        <v>4</v>
      </c>
    </row>
    <row r="600" spans="2:48" ht="14.25" customHeight="1" x14ac:dyDescent="0.25">
      <c r="B600" s="10"/>
      <c r="D600" s="11" t="s">
        <v>5</v>
      </c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13">
        <v>1.3800000000000001</v>
      </c>
      <c r="R600" s="14">
        <v>1.38</v>
      </c>
      <c r="S600" s="14">
        <v>1.3800000000000001</v>
      </c>
      <c r="T600" s="14">
        <v>1.7969999999999995</v>
      </c>
      <c r="U600" s="14">
        <v>1.7274999999999996</v>
      </c>
      <c r="V600" s="178">
        <v>2.3728571428571428</v>
      </c>
      <c r="W600" s="178">
        <v>2.0750000000000002</v>
      </c>
      <c r="X600" s="178">
        <v>2.0749999999999997</v>
      </c>
      <c r="Y600" s="178">
        <v>1.9012499999999997</v>
      </c>
      <c r="Z600" s="178">
        <v>1.9757142857142855</v>
      </c>
      <c r="AA600" s="178">
        <v>1.6</v>
      </c>
      <c r="AB600" s="178">
        <v>1.2895833333333326</v>
      </c>
      <c r="AC600" s="27">
        <v>1.73</v>
      </c>
      <c r="AD600" s="27">
        <v>1.8080000000000001</v>
      </c>
      <c r="AE600" s="27">
        <v>1.83</v>
      </c>
      <c r="AF600" s="27">
        <v>1.37</v>
      </c>
      <c r="AG600" s="27">
        <v>0.36899999999999999</v>
      </c>
      <c r="AH600" s="9">
        <v>5.8000000000000003E-2</v>
      </c>
    </row>
    <row r="601" spans="2:48" ht="14.25" customHeight="1" x14ac:dyDescent="0.25">
      <c r="B601" s="10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13"/>
      <c r="R601" s="14"/>
      <c r="S601" s="14"/>
      <c r="T601" s="14"/>
      <c r="U601" s="14"/>
      <c r="V601" s="178"/>
      <c r="W601" s="178"/>
      <c r="X601" s="178"/>
      <c r="Y601" s="178"/>
      <c r="Z601" s="178"/>
      <c r="AA601" s="178"/>
      <c r="AB601" s="178"/>
    </row>
    <row r="602" spans="2:48" ht="28.5" customHeight="1" x14ac:dyDescent="0.25">
      <c r="B602" s="10" t="s">
        <v>341</v>
      </c>
      <c r="C602" s="9" t="s">
        <v>3</v>
      </c>
      <c r="D602" s="11" t="s">
        <v>4</v>
      </c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9">
        <v>4</v>
      </c>
      <c r="R602" s="9">
        <v>4</v>
      </c>
      <c r="S602" s="9">
        <v>4</v>
      </c>
      <c r="T602" s="9">
        <v>4</v>
      </c>
      <c r="U602" s="9">
        <v>4</v>
      </c>
      <c r="V602" s="27">
        <v>4</v>
      </c>
      <c r="W602" s="27">
        <v>4</v>
      </c>
      <c r="X602" s="27">
        <v>4</v>
      </c>
      <c r="Y602" s="27">
        <v>4</v>
      </c>
      <c r="Z602" s="27">
        <v>4</v>
      </c>
      <c r="AA602" s="27">
        <v>4</v>
      </c>
      <c r="AB602" s="27">
        <v>4</v>
      </c>
      <c r="AC602" s="27">
        <v>4</v>
      </c>
      <c r="AD602" s="27">
        <v>4</v>
      </c>
      <c r="AE602" s="27">
        <v>4</v>
      </c>
      <c r="AF602" s="27">
        <v>4</v>
      </c>
      <c r="AG602" s="27">
        <v>4</v>
      </c>
      <c r="AH602" s="9">
        <v>4</v>
      </c>
      <c r="AI602" s="9">
        <v>4</v>
      </c>
      <c r="AJ602" s="9">
        <v>4</v>
      </c>
      <c r="AK602" s="9">
        <v>4</v>
      </c>
      <c r="AL602" s="9">
        <v>4</v>
      </c>
      <c r="AM602" s="9">
        <v>4</v>
      </c>
      <c r="AN602" s="9">
        <v>4</v>
      </c>
    </row>
    <row r="603" spans="2:48" ht="14.25" customHeight="1" x14ac:dyDescent="0.25">
      <c r="B603" s="10"/>
      <c r="D603" s="11" t="s">
        <v>5</v>
      </c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13">
        <v>1.6116666666666664</v>
      </c>
      <c r="R603" s="14">
        <v>1.9757142857142855</v>
      </c>
      <c r="S603" s="14">
        <v>1.38</v>
      </c>
      <c r="T603" s="14">
        <v>1.38</v>
      </c>
      <c r="U603" s="14">
        <v>2.5714285714285716</v>
      </c>
      <c r="V603" s="178">
        <v>1.7274999999999996</v>
      </c>
      <c r="W603" s="178">
        <v>2.152222222222222</v>
      </c>
      <c r="X603" s="178">
        <v>1.9012499999999997</v>
      </c>
      <c r="Y603" s="178">
        <v>2.3628571428571425</v>
      </c>
      <c r="Z603" s="178">
        <v>2.7437499999999999</v>
      </c>
      <c r="AA603" s="178">
        <v>2.3728571428571428</v>
      </c>
      <c r="AB603" s="178">
        <v>2.4900000000000002</v>
      </c>
      <c r="AC603" s="27">
        <v>2.67</v>
      </c>
      <c r="AD603" s="27">
        <v>2.84</v>
      </c>
      <c r="AE603" s="27">
        <v>2.73</v>
      </c>
      <c r="AF603" s="27">
        <v>2.69</v>
      </c>
      <c r="AG603" s="27">
        <v>0.96799999999999997</v>
      </c>
      <c r="AH603" s="9">
        <v>0.93500000000000005</v>
      </c>
    </row>
    <row r="604" spans="2:48" ht="14.25" customHeight="1" x14ac:dyDescent="0.25">
      <c r="B604" s="10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13"/>
      <c r="R604" s="14"/>
      <c r="S604" s="14"/>
      <c r="T604" s="14"/>
      <c r="U604" s="14"/>
      <c r="V604" s="178"/>
      <c r="W604" s="178"/>
      <c r="X604" s="178"/>
      <c r="Y604" s="178"/>
      <c r="Z604" s="178"/>
      <c r="AA604" s="178"/>
      <c r="AB604" s="178"/>
    </row>
    <row r="605" spans="2:48" ht="28.5" customHeight="1" x14ac:dyDescent="0.25">
      <c r="B605" s="10" t="s">
        <v>342</v>
      </c>
      <c r="C605" s="9" t="s">
        <v>3</v>
      </c>
      <c r="D605" s="11" t="s">
        <v>4</v>
      </c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9">
        <v>4</v>
      </c>
      <c r="R605" s="9">
        <v>4</v>
      </c>
      <c r="S605" s="9">
        <v>4</v>
      </c>
      <c r="T605" s="9">
        <v>4</v>
      </c>
      <c r="U605" s="9">
        <v>4</v>
      </c>
      <c r="V605" s="27">
        <v>4</v>
      </c>
      <c r="W605" s="27">
        <v>4</v>
      </c>
      <c r="X605" s="27">
        <v>4</v>
      </c>
      <c r="Y605" s="27">
        <v>4</v>
      </c>
      <c r="Z605" s="27">
        <v>4</v>
      </c>
      <c r="AA605" s="27">
        <v>4</v>
      </c>
      <c r="AB605" s="27">
        <v>4</v>
      </c>
      <c r="AC605" s="27">
        <v>4</v>
      </c>
      <c r="AD605" s="27">
        <v>4</v>
      </c>
      <c r="AE605" s="27">
        <v>4</v>
      </c>
      <c r="AF605" s="27">
        <v>4</v>
      </c>
      <c r="AG605" s="27">
        <v>4</v>
      </c>
      <c r="AH605" s="9">
        <v>4</v>
      </c>
      <c r="AI605" s="9">
        <v>4</v>
      </c>
      <c r="AJ605" s="9">
        <v>4</v>
      </c>
      <c r="AK605" s="9">
        <v>4</v>
      </c>
      <c r="AL605" s="9">
        <v>4</v>
      </c>
      <c r="AM605" s="9">
        <v>4</v>
      </c>
      <c r="AN605" s="9">
        <v>4</v>
      </c>
    </row>
    <row r="606" spans="2:48" x14ac:dyDescent="0.25">
      <c r="Q606" s="22">
        <v>1.843333333333333</v>
      </c>
      <c r="R606" s="9">
        <v>2.0749999999999997</v>
      </c>
      <c r="S606" s="9">
        <v>1.6116666666666664</v>
      </c>
      <c r="T606" s="9">
        <v>1.7771428571428569</v>
      </c>
      <c r="U606" s="9">
        <v>2.5212499999999998</v>
      </c>
      <c r="V606" s="27">
        <v>1.9012499999999997</v>
      </c>
      <c r="W606" s="27">
        <v>1.8433333333333333</v>
      </c>
      <c r="X606" s="27">
        <v>2.77</v>
      </c>
      <c r="Y606" s="27">
        <v>2.5962499999999999</v>
      </c>
      <c r="Z606" s="27">
        <v>2.5962499999999999</v>
      </c>
      <c r="AA606" s="27">
        <v>2.3728571428571428</v>
      </c>
      <c r="AB606" s="27">
        <v>2.5459999999999998</v>
      </c>
      <c r="AC606" s="27">
        <v>2.64</v>
      </c>
      <c r="AD606" s="27">
        <v>2.8380000000000001</v>
      </c>
      <c r="AE606" s="27">
        <v>2.33</v>
      </c>
      <c r="AF606" s="27">
        <v>2.1859999999999999</v>
      </c>
      <c r="AG606" s="27">
        <v>1.06</v>
      </c>
      <c r="AH606" s="9">
        <v>1.1060000000000001</v>
      </c>
    </row>
    <row r="607" spans="2:48" x14ac:dyDescent="0.25">
      <c r="B607" s="10" t="s">
        <v>364</v>
      </c>
      <c r="C607" s="9" t="s">
        <v>132</v>
      </c>
      <c r="D607" s="43" t="s">
        <v>133</v>
      </c>
      <c r="Q607" s="22">
        <v>3000</v>
      </c>
      <c r="S607" s="22">
        <v>3000</v>
      </c>
      <c r="U607" s="22">
        <v>3000</v>
      </c>
      <c r="V607" s="196">
        <v>3000</v>
      </c>
      <c r="W607" s="196">
        <v>3000</v>
      </c>
      <c r="Z607" s="196">
        <v>3000</v>
      </c>
      <c r="AA607" s="196">
        <v>3000</v>
      </c>
      <c r="AB607" s="196">
        <v>3000</v>
      </c>
      <c r="AC607" s="196">
        <v>3000</v>
      </c>
      <c r="AD607" s="196">
        <v>3000</v>
      </c>
      <c r="AE607" s="196">
        <v>3000</v>
      </c>
      <c r="AF607" s="196">
        <v>3000</v>
      </c>
      <c r="AG607" s="196">
        <v>3000</v>
      </c>
      <c r="AH607" s="22">
        <v>3000</v>
      </c>
      <c r="AI607" s="22">
        <v>3000</v>
      </c>
      <c r="AJ607" s="22">
        <v>3000</v>
      </c>
      <c r="AK607" s="22">
        <v>3000</v>
      </c>
      <c r="AL607" s="22">
        <v>3000</v>
      </c>
      <c r="AM607" s="22">
        <v>3000</v>
      </c>
      <c r="AN607" s="22">
        <v>3000</v>
      </c>
      <c r="AO607" s="22">
        <v>3000</v>
      </c>
      <c r="AP607" s="22">
        <v>3000</v>
      </c>
      <c r="AQ607" s="22">
        <v>3000</v>
      </c>
      <c r="AR607" s="22">
        <v>3000</v>
      </c>
      <c r="AS607" s="22">
        <v>3000</v>
      </c>
      <c r="AT607" s="22">
        <v>3000</v>
      </c>
      <c r="AU607" s="22">
        <v>3000</v>
      </c>
      <c r="AV607" s="22">
        <v>3000</v>
      </c>
    </row>
    <row r="608" spans="2:48" x14ac:dyDescent="0.25">
      <c r="D608" s="43">
        <v>2106</v>
      </c>
      <c r="Q608" s="9">
        <v>1655</v>
      </c>
      <c r="S608" s="9">
        <f>(994+826)/2</f>
        <v>910</v>
      </c>
      <c r="U608" s="9">
        <v>1503</v>
      </c>
      <c r="V608" s="27">
        <f>(231+3605)/2</f>
        <v>1918</v>
      </c>
      <c r="W608" s="27">
        <v>2552</v>
      </c>
      <c r="Z608" s="27">
        <f>(1463+2745)/2</f>
        <v>2104</v>
      </c>
    </row>
    <row r="609" spans="2:44" x14ac:dyDescent="0.25">
      <c r="D609" s="43"/>
      <c r="Q609" s="9"/>
    </row>
    <row r="610" spans="2:44" ht="45" x14ac:dyDescent="0.25">
      <c r="B610" s="44" t="s">
        <v>368</v>
      </c>
      <c r="C610" s="9" t="s">
        <v>157</v>
      </c>
      <c r="AC610" s="196"/>
      <c r="AD610" s="196"/>
      <c r="AE610" s="196"/>
      <c r="AF610" s="196"/>
      <c r="AG610" s="196"/>
      <c r="AH610" s="22"/>
      <c r="AI610" s="22"/>
      <c r="AJ610" s="22"/>
      <c r="AK610" s="22"/>
      <c r="AL610" s="22"/>
      <c r="AM610" s="22"/>
      <c r="AN610" s="22"/>
    </row>
    <row r="611" spans="2:44" x14ac:dyDescent="0.25">
      <c r="X611" s="27">
        <v>8.328882759998163E-2</v>
      </c>
      <c r="Y611" s="27">
        <v>0.1492236808017052</v>
      </c>
      <c r="Z611" s="27">
        <v>0.20825867229060038</v>
      </c>
      <c r="AA611" s="27">
        <v>0.22596695587511448</v>
      </c>
      <c r="AB611" s="27">
        <v>0.57900607294766115</v>
      </c>
      <c r="AC611" s="27">
        <v>0.17104412727511173</v>
      </c>
      <c r="AD611" s="27">
        <v>6.0571010879678498E-2</v>
      </c>
      <c r="AE611" s="27">
        <v>0.15489797489052975</v>
      </c>
      <c r="AF611" s="196">
        <v>0.13688881243131598</v>
      </c>
      <c r="AG611" s="196"/>
      <c r="AH611" s="22"/>
      <c r="AI611" s="22"/>
      <c r="AJ611" s="22"/>
      <c r="AK611" s="22"/>
      <c r="AL611" s="22"/>
      <c r="AM611" s="22"/>
      <c r="AN611" s="22"/>
    </row>
    <row r="612" spans="2:44" x14ac:dyDescent="0.25">
      <c r="AC612" s="196"/>
      <c r="AD612" s="196"/>
      <c r="AE612" s="196"/>
      <c r="AF612" s="196"/>
      <c r="AG612" s="196"/>
      <c r="AH612" s="22"/>
      <c r="AI612" s="22"/>
      <c r="AJ612" s="22"/>
      <c r="AK612" s="22"/>
      <c r="AL612" s="22"/>
      <c r="AM612" s="22"/>
      <c r="AN612" s="22"/>
    </row>
    <row r="613" spans="2:44" x14ac:dyDescent="0.25">
      <c r="AC613" s="196"/>
      <c r="AD613" s="196"/>
      <c r="AE613" s="196"/>
      <c r="AF613" s="196"/>
      <c r="AG613" s="196"/>
      <c r="AH613" s="22"/>
      <c r="AI613" s="22"/>
      <c r="AJ613" s="22"/>
      <c r="AK613" s="22"/>
      <c r="AL613" s="22"/>
      <c r="AM613" s="22"/>
      <c r="AN613" s="22"/>
    </row>
    <row r="614" spans="2:44" ht="45" x14ac:dyDescent="0.25">
      <c r="B614" s="44" t="s">
        <v>369</v>
      </c>
      <c r="C614" s="9" t="s">
        <v>157</v>
      </c>
      <c r="X614" s="199"/>
      <c r="Y614" s="196"/>
      <c r="Z614" s="196"/>
      <c r="AA614" s="196"/>
      <c r="AB614" s="196"/>
      <c r="AC614" s="196"/>
      <c r="AD614" s="196"/>
      <c r="AE614" s="196"/>
      <c r="AF614" s="196"/>
      <c r="AG614" s="196"/>
      <c r="AH614" s="22"/>
      <c r="AI614" s="22"/>
      <c r="AJ614" s="22"/>
      <c r="AK614" s="22"/>
      <c r="AL614" s="22"/>
      <c r="AM614" s="22"/>
      <c r="AN614" s="22"/>
    </row>
    <row r="616" spans="2:44" x14ac:dyDescent="0.25">
      <c r="B616" s="10" t="s">
        <v>376</v>
      </c>
      <c r="C616" s="9" t="s">
        <v>3</v>
      </c>
      <c r="D616" s="43" t="s">
        <v>4</v>
      </c>
      <c r="Q616" s="22">
        <v>10</v>
      </c>
      <c r="R616" s="22">
        <v>10</v>
      </c>
      <c r="S616" s="22">
        <v>10</v>
      </c>
      <c r="T616" s="22">
        <v>10</v>
      </c>
      <c r="U616" s="22">
        <v>10</v>
      </c>
      <c r="V616" s="196">
        <v>10</v>
      </c>
      <c r="W616" s="196">
        <v>10</v>
      </c>
      <c r="X616" s="196">
        <v>10</v>
      </c>
      <c r="Y616" s="196">
        <v>10</v>
      </c>
      <c r="Z616" s="196">
        <v>10</v>
      </c>
      <c r="AA616" s="196">
        <v>10</v>
      </c>
      <c r="AB616" s="196">
        <v>10</v>
      </c>
      <c r="AC616" s="196">
        <v>10</v>
      </c>
      <c r="AD616" s="196">
        <v>10</v>
      </c>
      <c r="AE616" s="196">
        <v>10</v>
      </c>
      <c r="AF616" s="196">
        <v>10</v>
      </c>
      <c r="AG616" s="196">
        <v>10</v>
      </c>
      <c r="AH616" s="22">
        <v>10</v>
      </c>
      <c r="AI616" s="22">
        <v>10</v>
      </c>
      <c r="AJ616" s="22">
        <v>10</v>
      </c>
      <c r="AK616" s="22">
        <v>10</v>
      </c>
      <c r="AL616" s="22">
        <v>10</v>
      </c>
      <c r="AM616" s="22">
        <v>10</v>
      </c>
      <c r="AN616" s="22">
        <v>10</v>
      </c>
    </row>
    <row r="617" spans="2:44" x14ac:dyDescent="0.25">
      <c r="D617" s="43" t="s">
        <v>5</v>
      </c>
      <c r="Q617" s="22">
        <v>9.25</v>
      </c>
      <c r="R617" s="9">
        <v>9.3773684210526298</v>
      </c>
      <c r="S617" s="9">
        <v>9.9247619047619047</v>
      </c>
      <c r="T617" s="9">
        <v>9.7700000000000014</v>
      </c>
      <c r="U617" s="9">
        <v>9.8945833333333315</v>
      </c>
      <c r="V617" s="27">
        <v>9.9338095238095239</v>
      </c>
      <c r="W617" s="27">
        <v>9.6036842105263158</v>
      </c>
      <c r="X617" s="27">
        <v>10.024347826086956</v>
      </c>
      <c r="Y617" s="27">
        <v>10.075294117647058</v>
      </c>
      <c r="Z617" s="27">
        <v>10.303333333333333</v>
      </c>
      <c r="AA617" s="27">
        <v>9.91</v>
      </c>
      <c r="AB617" s="27">
        <v>10.074999999999999</v>
      </c>
      <c r="AC617" s="27">
        <v>10.25</v>
      </c>
      <c r="AD617" s="27">
        <v>10.37</v>
      </c>
      <c r="AE617" s="27">
        <v>9.9247619047619047</v>
      </c>
      <c r="AF617" s="27">
        <v>10.07</v>
      </c>
    </row>
    <row r="618" spans="2:44" x14ac:dyDescent="0.25">
      <c r="D618" s="43"/>
    </row>
    <row r="619" spans="2:44" x14ac:dyDescent="0.25">
      <c r="B619" s="10" t="s">
        <v>377</v>
      </c>
      <c r="C619" s="9" t="s">
        <v>3</v>
      </c>
      <c r="D619" s="43" t="s">
        <v>4</v>
      </c>
      <c r="Q619" s="22">
        <v>10</v>
      </c>
      <c r="R619" s="22">
        <v>10</v>
      </c>
      <c r="S619" s="22">
        <v>10</v>
      </c>
      <c r="T619" s="22">
        <v>10</v>
      </c>
      <c r="U619" s="22">
        <v>10</v>
      </c>
      <c r="V619" s="196">
        <v>10</v>
      </c>
      <c r="W619" s="196">
        <v>10</v>
      </c>
      <c r="X619" s="196">
        <v>10</v>
      </c>
      <c r="Y619" s="196">
        <v>10</v>
      </c>
      <c r="Z619" s="196">
        <v>10</v>
      </c>
      <c r="AA619" s="196">
        <v>10</v>
      </c>
      <c r="AB619" s="196">
        <v>10</v>
      </c>
      <c r="AC619" s="196">
        <v>10</v>
      </c>
      <c r="AD619" s="196">
        <v>10</v>
      </c>
      <c r="AE619" s="196">
        <v>10</v>
      </c>
      <c r="AF619" s="196">
        <v>10</v>
      </c>
      <c r="AG619" s="196">
        <v>10</v>
      </c>
      <c r="AH619" s="22">
        <v>10</v>
      </c>
      <c r="AI619" s="22">
        <v>10</v>
      </c>
      <c r="AJ619" s="22">
        <v>10</v>
      </c>
      <c r="AK619" s="22">
        <v>10</v>
      </c>
      <c r="AL619" s="22">
        <v>10</v>
      </c>
      <c r="AM619" s="22">
        <v>10</v>
      </c>
      <c r="AN619" s="22">
        <v>10</v>
      </c>
    </row>
    <row r="620" spans="2:44" x14ac:dyDescent="0.25">
      <c r="D620" s="43" t="s">
        <v>5</v>
      </c>
      <c r="Q620" s="22">
        <v>9.39</v>
      </c>
      <c r="R620" s="9">
        <v>9.109375</v>
      </c>
      <c r="S620" s="9">
        <v>10.682</v>
      </c>
      <c r="T620" s="9">
        <v>10.623000000000001</v>
      </c>
      <c r="U620" s="9">
        <v>10.475000000000001</v>
      </c>
      <c r="V620" s="27">
        <v>10.845833333333333</v>
      </c>
      <c r="W620" s="27">
        <v>10.891250000000001</v>
      </c>
      <c r="X620" s="27">
        <v>9.4045454545454561</v>
      </c>
      <c r="Y620" s="27">
        <v>10.032999999999999</v>
      </c>
      <c r="Z620" s="27">
        <v>10.7</v>
      </c>
      <c r="AA620" s="27">
        <v>10.75</v>
      </c>
      <c r="AB620" s="27">
        <v>10.122</v>
      </c>
      <c r="AC620" s="27">
        <v>10.391299999999999</v>
      </c>
      <c r="AD620" s="27">
        <v>10.109400000000001</v>
      </c>
      <c r="AE620" s="27">
        <v>10.682</v>
      </c>
      <c r="AF620" s="27">
        <v>10.623000000000001</v>
      </c>
    </row>
    <row r="622" spans="2:44" x14ac:dyDescent="0.25">
      <c r="B622" s="10" t="s">
        <v>378</v>
      </c>
      <c r="C622" s="9" t="s">
        <v>3</v>
      </c>
      <c r="D622" s="43" t="s">
        <v>4</v>
      </c>
      <c r="Q622" s="22">
        <v>2.75</v>
      </c>
      <c r="R622" s="22">
        <v>2.75</v>
      </c>
      <c r="S622" s="22">
        <v>2.75</v>
      </c>
      <c r="T622" s="22">
        <v>2.75</v>
      </c>
      <c r="U622" s="22">
        <v>2.75</v>
      </c>
      <c r="V622" s="196">
        <v>2.75</v>
      </c>
      <c r="W622" s="196">
        <v>2.75</v>
      </c>
      <c r="X622" s="196">
        <v>2.75</v>
      </c>
      <c r="Y622" s="196">
        <v>2.75</v>
      </c>
      <c r="Z622" s="196">
        <v>2.75</v>
      </c>
      <c r="AA622" s="196">
        <v>2.75</v>
      </c>
      <c r="AB622" s="196">
        <v>2.75</v>
      </c>
      <c r="AC622" s="196">
        <v>2.75</v>
      </c>
      <c r="AD622" s="196">
        <v>2.75</v>
      </c>
      <c r="AE622" s="196">
        <v>2.75</v>
      </c>
      <c r="AF622" s="196">
        <v>2.75</v>
      </c>
      <c r="AG622" s="196">
        <v>2.75</v>
      </c>
      <c r="AH622" s="22">
        <v>2.75</v>
      </c>
      <c r="AI622" s="22">
        <v>2.75</v>
      </c>
      <c r="AJ622" s="22">
        <v>2.75</v>
      </c>
      <c r="AK622" s="22">
        <v>2.75</v>
      </c>
      <c r="AL622" s="22">
        <v>2.75</v>
      </c>
      <c r="AM622" s="22">
        <v>2.75</v>
      </c>
      <c r="AN622" s="22">
        <v>2.75</v>
      </c>
      <c r="AO622" s="22">
        <v>2.75</v>
      </c>
      <c r="AP622" s="22">
        <v>2.75</v>
      </c>
      <c r="AQ622" s="22">
        <v>2.75</v>
      </c>
      <c r="AR622" s="22">
        <v>2.75</v>
      </c>
    </row>
    <row r="623" spans="2:44" x14ac:dyDescent="0.25">
      <c r="D623" s="43" t="s">
        <v>5</v>
      </c>
      <c r="Q623" s="22">
        <v>2.6678240740740722</v>
      </c>
      <c r="R623" s="9">
        <v>2.4613575268817192</v>
      </c>
      <c r="S623" s="9">
        <v>2.6707175925925912</v>
      </c>
      <c r="T623" s="9">
        <v>2.7525761648745508</v>
      </c>
      <c r="U623" s="9">
        <v>2.5481630824372763</v>
      </c>
      <c r="V623" s="27">
        <v>2.6678240740740748</v>
      </c>
      <c r="W623" s="27">
        <v>2.6041666666666674</v>
      </c>
      <c r="X623" s="27">
        <v>3.113425925925926</v>
      </c>
      <c r="Y623" s="27">
        <v>3.0745967741935472</v>
      </c>
      <c r="Z623" s="27">
        <v>2.9009856630824364</v>
      </c>
      <c r="AA623" s="27">
        <v>2.8615900383141759</v>
      </c>
      <c r="AB623" s="27">
        <v>2.8057795698924726</v>
      </c>
      <c r="AC623" s="27">
        <v>2.6678240740740722</v>
      </c>
      <c r="AD623" s="27">
        <v>2.4613575268817192</v>
      </c>
      <c r="AE623" s="27">
        <v>2.6707175925925912</v>
      </c>
      <c r="AF623" s="27">
        <v>2.7525761648745508</v>
      </c>
      <c r="AG623" s="27">
        <v>2.42</v>
      </c>
      <c r="AH623" s="9">
        <v>2.65</v>
      </c>
    </row>
    <row r="624" spans="2:44" x14ac:dyDescent="0.25">
      <c r="B624" s="175"/>
    </row>
    <row r="625" spans="2:44" x14ac:dyDescent="0.25">
      <c r="B625" s="10" t="s">
        <v>379</v>
      </c>
      <c r="C625" s="9" t="s">
        <v>3</v>
      </c>
      <c r="D625" s="11" t="s">
        <v>4</v>
      </c>
      <c r="Q625" s="22">
        <v>2.75</v>
      </c>
      <c r="R625" s="22">
        <v>2.75</v>
      </c>
      <c r="S625" s="22">
        <v>2.75</v>
      </c>
      <c r="T625" s="22">
        <v>2.75</v>
      </c>
      <c r="U625" s="22">
        <v>2.75</v>
      </c>
      <c r="V625" s="196">
        <v>2.75</v>
      </c>
      <c r="W625" s="196">
        <v>2.75</v>
      </c>
      <c r="X625" s="196">
        <v>2.75</v>
      </c>
      <c r="Y625" s="196">
        <v>2.75</v>
      </c>
      <c r="Z625" s="196">
        <v>2.75</v>
      </c>
      <c r="AA625" s="196">
        <v>2.75</v>
      </c>
      <c r="AB625" s="196">
        <v>2.75</v>
      </c>
      <c r="AC625" s="196">
        <v>2.75</v>
      </c>
      <c r="AD625" s="196">
        <v>2.75</v>
      </c>
      <c r="AE625" s="196">
        <v>2.75</v>
      </c>
      <c r="AF625" s="196">
        <v>2.75</v>
      </c>
      <c r="AG625" s="196">
        <v>2.75</v>
      </c>
      <c r="AH625" s="22">
        <v>2.75</v>
      </c>
      <c r="AI625" s="22">
        <v>2.75</v>
      </c>
      <c r="AJ625" s="22">
        <v>2.75</v>
      </c>
      <c r="AK625" s="22">
        <v>2.75</v>
      </c>
      <c r="AL625" s="22">
        <v>2.75</v>
      </c>
      <c r="AM625" s="22">
        <v>2.75</v>
      </c>
      <c r="AN625" s="22">
        <v>2.75</v>
      </c>
      <c r="AO625" s="22">
        <v>2.75</v>
      </c>
      <c r="AP625" s="22">
        <v>2.75</v>
      </c>
      <c r="AQ625" s="22">
        <v>2.75</v>
      </c>
      <c r="AR625" s="22">
        <v>2.75</v>
      </c>
    </row>
    <row r="626" spans="2:44" x14ac:dyDescent="0.25">
      <c r="D626" s="11" t="s">
        <v>5</v>
      </c>
      <c r="Q626" s="22">
        <v>2.5651041666666661</v>
      </c>
      <c r="R626" s="9">
        <v>2.3703517025089602</v>
      </c>
      <c r="S626" s="9">
        <v>2.7083333333333326</v>
      </c>
      <c r="T626" s="9">
        <v>2.7637768817204305</v>
      </c>
      <c r="U626" s="9">
        <v>2.604166666666667</v>
      </c>
      <c r="V626" s="27">
        <v>2.5289351851851847</v>
      </c>
      <c r="W626" s="27">
        <v>2.5761648745519725</v>
      </c>
      <c r="X626" s="27">
        <v>3.5850694444444451</v>
      </c>
      <c r="Y626" s="27">
        <v>2.9709901433691757</v>
      </c>
      <c r="Z626" s="27">
        <v>3.1614023297491043</v>
      </c>
      <c r="AA626" s="27">
        <v>3.071120689655173</v>
      </c>
      <c r="AB626" s="27">
        <v>3.251008064516129</v>
      </c>
      <c r="AC626" s="27">
        <v>2.5651041666666661</v>
      </c>
      <c r="AD626" s="27">
        <v>2.3703517025089602</v>
      </c>
      <c r="AE626" s="27">
        <v>2.7083333333333326</v>
      </c>
      <c r="AF626" s="27">
        <v>2.7637768817204305</v>
      </c>
      <c r="AG626" s="27">
        <v>2.48</v>
      </c>
      <c r="AH626" s="9">
        <v>2.5099999999999998</v>
      </c>
    </row>
    <row r="628" spans="2:44" x14ac:dyDescent="0.25">
      <c r="B628" s="10" t="s">
        <v>380</v>
      </c>
      <c r="C628" s="9" t="s">
        <v>381</v>
      </c>
      <c r="D628" s="43" t="s">
        <v>4</v>
      </c>
      <c r="R628" s="22"/>
      <c r="S628" s="22"/>
      <c r="T628" s="22"/>
      <c r="U628" s="22"/>
      <c r="V628" s="196"/>
      <c r="W628" s="196"/>
      <c r="X628" s="196"/>
      <c r="Y628" s="196"/>
      <c r="Z628" s="196"/>
      <c r="AA628" s="196"/>
      <c r="AB628" s="196"/>
      <c r="AC628" s="196"/>
      <c r="AD628" s="196"/>
      <c r="AE628" s="196"/>
      <c r="AF628" s="196"/>
      <c r="AG628" s="196"/>
      <c r="AH628" s="22"/>
      <c r="AI628" s="22"/>
      <c r="AJ628" s="22"/>
      <c r="AK628" s="22"/>
      <c r="AL628" s="22"/>
      <c r="AM628" s="22"/>
      <c r="AN628" s="22"/>
    </row>
    <row r="629" spans="2:44" x14ac:dyDescent="0.25">
      <c r="D629" s="43" t="s">
        <v>5</v>
      </c>
      <c r="Q629" s="22">
        <v>2588757.6606379542</v>
      </c>
      <c r="R629" s="9">
        <v>2787894.4499860061</v>
      </c>
      <c r="S629" s="9">
        <v>2804745.9834122802</v>
      </c>
      <c r="T629" s="9">
        <v>2775974.9360240167</v>
      </c>
      <c r="U629" s="9">
        <v>1698909.140353729</v>
      </c>
      <c r="V629" s="27">
        <v>2529454.8470882121</v>
      </c>
      <c r="W629" s="27">
        <v>2994410.5553138298</v>
      </c>
      <c r="X629" s="27">
        <v>2364322.2101525543</v>
      </c>
      <c r="Y629" s="27">
        <v>2310201.0727552753</v>
      </c>
      <c r="Z629" s="27">
        <v>3060854.8387096776</v>
      </c>
      <c r="AA629" s="27">
        <v>3099310.7274810383</v>
      </c>
      <c r="AB629" s="27">
        <v>3117743.5483870967</v>
      </c>
      <c r="AC629" s="27">
        <v>2588757.6606379542</v>
      </c>
      <c r="AD629" s="27">
        <v>2787894.4499860061</v>
      </c>
      <c r="AE629" s="27">
        <v>2804745.9834122802</v>
      </c>
      <c r="AF629" s="27">
        <v>2775974.9360240167</v>
      </c>
      <c r="AG629" s="27">
        <v>3245069</v>
      </c>
    </row>
    <row r="630" spans="2:44" x14ac:dyDescent="0.25">
      <c r="D630" s="43"/>
    </row>
    <row r="631" spans="2:44" x14ac:dyDescent="0.25">
      <c r="B631" s="10" t="s">
        <v>382</v>
      </c>
      <c r="C631" s="9" t="s">
        <v>381</v>
      </c>
      <c r="D631" s="43" t="s">
        <v>4</v>
      </c>
      <c r="R631" s="22"/>
      <c r="S631" s="22"/>
      <c r="T631" s="22"/>
      <c r="U631" s="22"/>
      <c r="V631" s="196"/>
      <c r="W631" s="196"/>
      <c r="X631" s="196"/>
      <c r="Y631" s="196"/>
      <c r="Z631" s="196"/>
      <c r="AA631" s="196"/>
      <c r="AB631" s="196"/>
      <c r="AC631" s="196"/>
      <c r="AD631" s="196"/>
      <c r="AE631" s="196"/>
      <c r="AF631" s="196"/>
      <c r="AG631" s="196"/>
      <c r="AH631" s="22"/>
      <c r="AI631" s="22"/>
      <c r="AJ631" s="22"/>
      <c r="AK631" s="22"/>
      <c r="AL631" s="22"/>
      <c r="AM631" s="22"/>
      <c r="AN631" s="22"/>
    </row>
    <row r="632" spans="2:44" x14ac:dyDescent="0.25">
      <c r="D632" s="43" t="s">
        <v>5</v>
      </c>
      <c r="Q632" s="22">
        <v>233661.33333333334</v>
      </c>
      <c r="R632" s="9">
        <v>159740</v>
      </c>
      <c r="S632" s="9">
        <v>158812</v>
      </c>
      <c r="T632" s="9">
        <v>172847.4193548387</v>
      </c>
      <c r="U632" s="9">
        <v>171138.46774193548</v>
      </c>
      <c r="V632" s="27">
        <v>219892</v>
      </c>
      <c r="W632" s="27">
        <v>142920.64516129033</v>
      </c>
      <c r="X632" s="27">
        <v>231347.33333333334</v>
      </c>
      <c r="Y632" s="27">
        <v>231740.64516129033</v>
      </c>
      <c r="Z632" s="27">
        <v>79188.709677419349</v>
      </c>
      <c r="AA632" s="27">
        <v>97061.379310344826</v>
      </c>
      <c r="AB632" s="27">
        <v>87012.580645161288</v>
      </c>
      <c r="AC632" s="27">
        <v>233661.33333333334</v>
      </c>
      <c r="AD632" s="27">
        <v>159740</v>
      </c>
      <c r="AE632" s="27">
        <v>158812</v>
      </c>
      <c r="AF632" s="27">
        <v>172847.4193548387</v>
      </c>
      <c r="AG632" s="27">
        <v>87844</v>
      </c>
    </row>
    <row r="634" spans="2:44" x14ac:dyDescent="0.25">
      <c r="B634" s="10" t="s">
        <v>383</v>
      </c>
      <c r="C634" s="9" t="s">
        <v>381</v>
      </c>
      <c r="D634" s="43" t="s">
        <v>4</v>
      </c>
      <c r="R634" s="22"/>
      <c r="S634" s="22"/>
      <c r="T634" s="22"/>
      <c r="U634" s="22"/>
      <c r="V634" s="196"/>
      <c r="W634" s="196"/>
      <c r="X634" s="196"/>
      <c r="Y634" s="196"/>
      <c r="Z634" s="196"/>
      <c r="AA634" s="196"/>
      <c r="AB634" s="196"/>
      <c r="AC634" s="196"/>
      <c r="AD634" s="196"/>
      <c r="AE634" s="196"/>
      <c r="AF634" s="196"/>
      <c r="AG634" s="196"/>
      <c r="AH634" s="22"/>
      <c r="AI634" s="22"/>
      <c r="AJ634" s="22"/>
      <c r="AK634" s="22"/>
      <c r="AL634" s="22"/>
      <c r="AM634" s="22"/>
      <c r="AN634" s="22"/>
    </row>
    <row r="635" spans="2:44" x14ac:dyDescent="0.25">
      <c r="D635" s="43" t="s">
        <v>5</v>
      </c>
      <c r="Q635" s="22">
        <v>3079645</v>
      </c>
      <c r="R635" s="9">
        <v>3595917.7419354836</v>
      </c>
      <c r="S635" s="9">
        <v>3559843.3333333335</v>
      </c>
      <c r="T635" s="9">
        <v>3510325.8064516131</v>
      </c>
      <c r="U635" s="9">
        <v>2622332.2580645164</v>
      </c>
      <c r="V635" s="27">
        <v>3115843.3333333335</v>
      </c>
      <c r="W635" s="27">
        <v>3125419.3548387098</v>
      </c>
      <c r="X635" s="27">
        <v>2965100</v>
      </c>
      <c r="Y635" s="27">
        <v>3005470.9677419355</v>
      </c>
      <c r="Z635" s="27">
        <v>2910267.7419354836</v>
      </c>
      <c r="AA635" s="27">
        <v>3034962.0689655175</v>
      </c>
      <c r="AB635" s="27">
        <v>3048464.5161290322</v>
      </c>
      <c r="AC635" s="27">
        <v>3079645</v>
      </c>
      <c r="AD635" s="27">
        <v>3595917.7419354836</v>
      </c>
      <c r="AE635" s="27">
        <v>3559843.3333333335</v>
      </c>
      <c r="AF635" s="27">
        <v>3510325.8064516131</v>
      </c>
      <c r="AG635" s="27">
        <v>2917793</v>
      </c>
    </row>
    <row r="636" spans="2:44" x14ac:dyDescent="0.25">
      <c r="D636" s="43"/>
    </row>
    <row r="637" spans="2:44" x14ac:dyDescent="0.25">
      <c r="B637" s="10" t="s">
        <v>384</v>
      </c>
      <c r="C637" s="9" t="s">
        <v>381</v>
      </c>
      <c r="D637" s="43" t="s">
        <v>4</v>
      </c>
      <c r="R637" s="22"/>
      <c r="S637" s="22"/>
      <c r="T637" s="22"/>
      <c r="U637" s="22"/>
      <c r="V637" s="196"/>
      <c r="W637" s="196"/>
      <c r="X637" s="196"/>
      <c r="Y637" s="196"/>
      <c r="Z637" s="196"/>
      <c r="AA637" s="196"/>
      <c r="AB637" s="196"/>
      <c r="AC637" s="196"/>
      <c r="AD637" s="196"/>
      <c r="AE637" s="196"/>
      <c r="AF637" s="196"/>
      <c r="AG637" s="196"/>
      <c r="AH637" s="22"/>
      <c r="AI637" s="22"/>
      <c r="AJ637" s="22"/>
      <c r="AK637" s="22"/>
      <c r="AL637" s="22"/>
      <c r="AM637" s="22"/>
      <c r="AN637" s="22"/>
    </row>
    <row r="638" spans="2:44" x14ac:dyDescent="0.25">
      <c r="D638" s="43" t="s">
        <v>5</v>
      </c>
      <c r="Q638" s="28">
        <v>336098.33333333331</v>
      </c>
      <c r="R638" s="18">
        <v>201724.19354838709</v>
      </c>
      <c r="S638" s="18">
        <v>196471.5</v>
      </c>
      <c r="T638" s="18">
        <v>213122.5806451613</v>
      </c>
      <c r="U638" s="18">
        <v>115782.25806451614</v>
      </c>
      <c r="V638" s="29">
        <v>288733.33333333331</v>
      </c>
      <c r="W638" s="29">
        <v>238164.51612903227</v>
      </c>
      <c r="X638" s="29">
        <v>327436.66666666669</v>
      </c>
      <c r="Y638" s="29">
        <v>308109.67741935485</v>
      </c>
      <c r="Z638" s="29">
        <v>326691.61290322582</v>
      </c>
      <c r="AA638" s="29">
        <v>316226.06896551722</v>
      </c>
      <c r="AB638" s="29">
        <v>317516.12903225806</v>
      </c>
      <c r="AC638" s="27">
        <v>336098.33333333331</v>
      </c>
      <c r="AD638" s="27">
        <v>201724.19354838709</v>
      </c>
      <c r="AE638" s="27">
        <v>196471.5</v>
      </c>
      <c r="AF638" s="27">
        <v>213122.5806451613</v>
      </c>
      <c r="AG638" s="27">
        <v>342871</v>
      </c>
    </row>
    <row r="640" spans="2:44" ht="31.5" x14ac:dyDescent="0.25">
      <c r="B640" s="10" t="s">
        <v>385</v>
      </c>
      <c r="C640" s="9" t="s">
        <v>386</v>
      </c>
      <c r="D640" s="43" t="s">
        <v>4</v>
      </c>
      <c r="Q640" s="36">
        <v>0.61</v>
      </c>
      <c r="R640" s="36">
        <v>0.61</v>
      </c>
      <c r="S640" s="36">
        <v>0.61</v>
      </c>
      <c r="T640" s="36">
        <v>0.61</v>
      </c>
      <c r="U640" s="36">
        <v>0.61</v>
      </c>
      <c r="V640" s="188">
        <v>0.61</v>
      </c>
      <c r="W640" s="188">
        <v>0.61</v>
      </c>
      <c r="X640" s="188">
        <v>0.61</v>
      </c>
      <c r="Y640" s="188">
        <v>0.61</v>
      </c>
      <c r="Z640" s="188">
        <v>0.61</v>
      </c>
      <c r="AA640" s="188">
        <v>0.61</v>
      </c>
      <c r="AB640" s="188">
        <v>0.61</v>
      </c>
      <c r="AC640" s="188">
        <v>0.61</v>
      </c>
      <c r="AD640" s="188">
        <v>0.61</v>
      </c>
      <c r="AE640" s="188">
        <v>0.61</v>
      </c>
      <c r="AF640" s="188">
        <v>0.61</v>
      </c>
      <c r="AG640" s="188">
        <v>0.61</v>
      </c>
      <c r="AH640" s="36">
        <v>0.61</v>
      </c>
      <c r="AI640" s="36">
        <v>0.61</v>
      </c>
      <c r="AJ640" s="36">
        <v>0.61</v>
      </c>
      <c r="AK640" s="36">
        <v>0.61</v>
      </c>
      <c r="AL640" s="36">
        <v>0.61</v>
      </c>
    </row>
    <row r="641" spans="2:40" x14ac:dyDescent="0.25">
      <c r="D641" s="43" t="s">
        <v>5</v>
      </c>
      <c r="Q641" s="35">
        <v>0.60889362197678265</v>
      </c>
      <c r="R641" s="36">
        <v>0.60414720127343169</v>
      </c>
      <c r="S641" s="36">
        <v>0.59760808908093743</v>
      </c>
      <c r="T641" s="36">
        <v>0.59965061132077391</v>
      </c>
      <c r="U641" s="36">
        <v>0.60241069900262123</v>
      </c>
      <c r="V641" s="188">
        <v>0.60066670244450848</v>
      </c>
      <c r="W641" s="188">
        <v>0.60714740865637074</v>
      </c>
      <c r="X641" s="188">
        <v>0.60412740114607721</v>
      </c>
      <c r="Y641" s="188">
        <v>0.60716747022836948</v>
      </c>
      <c r="Z641" s="188">
        <v>0.60035234997351061</v>
      </c>
      <c r="AA641" s="188">
        <v>0.59857265019516392</v>
      </c>
      <c r="AB641" s="188">
        <v>0.58713274845411656</v>
      </c>
      <c r="AC641" s="27">
        <v>0.58938185449018976</v>
      </c>
      <c r="AD641" s="27">
        <v>0.59396522110761085</v>
      </c>
      <c r="AE641" s="27">
        <v>0.60639227205357948</v>
      </c>
      <c r="AF641" s="27">
        <v>0.59018466688760463</v>
      </c>
      <c r="AG641" s="27">
        <v>0.59499999999999997</v>
      </c>
      <c r="AH641" s="9">
        <v>0.58699999999999997</v>
      </c>
    </row>
    <row r="643" spans="2:40" ht="31.5" x14ac:dyDescent="0.25">
      <c r="B643" s="10" t="s">
        <v>387</v>
      </c>
      <c r="C643" s="9" t="s">
        <v>386</v>
      </c>
      <c r="D643" s="43" t="s">
        <v>4</v>
      </c>
      <c r="Q643" s="36">
        <v>0.61</v>
      </c>
      <c r="R643" s="36">
        <v>0.61</v>
      </c>
      <c r="S643" s="36">
        <v>0.61</v>
      </c>
      <c r="T643" s="36">
        <v>0.61</v>
      </c>
      <c r="U643" s="36">
        <v>0.61</v>
      </c>
      <c r="V643" s="188">
        <v>0.61</v>
      </c>
      <c r="W643" s="188">
        <v>0.61</v>
      </c>
      <c r="X643" s="188">
        <v>0.61</v>
      </c>
      <c r="Y643" s="188">
        <v>0.61</v>
      </c>
      <c r="Z643" s="188">
        <v>0.61</v>
      </c>
      <c r="AA643" s="188">
        <v>0.61</v>
      </c>
      <c r="AB643" s="188">
        <v>0.61</v>
      </c>
      <c r="AC643" s="188">
        <v>0.61</v>
      </c>
      <c r="AD643" s="188">
        <v>0.61</v>
      </c>
      <c r="AE643" s="188">
        <v>0.61</v>
      </c>
      <c r="AF643" s="188">
        <v>0.61</v>
      </c>
      <c r="AG643" s="188">
        <v>0.61</v>
      </c>
      <c r="AH643" s="36">
        <v>0.61</v>
      </c>
      <c r="AI643" s="36">
        <v>0.61</v>
      </c>
      <c r="AJ643" s="36">
        <v>0.61</v>
      </c>
      <c r="AK643" s="36">
        <v>0.61</v>
      </c>
      <c r="AL643" s="36">
        <v>0.61</v>
      </c>
      <c r="AM643" s="36">
        <v>0.61</v>
      </c>
      <c r="AN643" s="36">
        <v>0.61</v>
      </c>
    </row>
    <row r="644" spans="2:40" x14ac:dyDescent="0.25">
      <c r="D644" s="43" t="s">
        <v>5</v>
      </c>
      <c r="Q644" s="35">
        <v>0.60867868158217875</v>
      </c>
      <c r="R644" s="36">
        <v>0.59368938038036345</v>
      </c>
      <c r="S644" s="36">
        <v>0.60084835890372845</v>
      </c>
      <c r="T644" s="36">
        <v>0.5890696821299074</v>
      </c>
      <c r="U644" s="36">
        <v>0.60279667099276424</v>
      </c>
      <c r="V644" s="188">
        <v>0.608902935412313</v>
      </c>
      <c r="W644" s="188">
        <v>0.6464249825624333</v>
      </c>
      <c r="X644" s="188">
        <v>0.60980908665123423</v>
      </c>
      <c r="Y644" s="188">
        <v>0.60923496124299792</v>
      </c>
      <c r="Z644" s="188">
        <v>0.61036981657536049</v>
      </c>
      <c r="AA644" s="188">
        <v>0.59872726646597985</v>
      </c>
      <c r="AB644" s="188">
        <v>0.58531773932841014</v>
      </c>
      <c r="AC644" s="27">
        <v>0.59443634852685201</v>
      </c>
      <c r="AD644" s="27">
        <v>0.59573121363726</v>
      </c>
      <c r="AE644" s="27">
        <v>0.59453846272021038</v>
      </c>
      <c r="AF644" s="27">
        <v>0.59544804027047105</v>
      </c>
      <c r="AG644" s="27">
        <v>0.59299999999999997</v>
      </c>
      <c r="AH644" s="9">
        <v>0.59099999999999997</v>
      </c>
    </row>
    <row r="646" spans="2:40" x14ac:dyDescent="0.25">
      <c r="B646" s="10" t="s">
        <v>388</v>
      </c>
      <c r="C646" s="9" t="s">
        <v>3</v>
      </c>
      <c r="D646" s="43" t="s">
        <v>4</v>
      </c>
      <c r="Q646" s="22">
        <v>92</v>
      </c>
      <c r="R646" s="22">
        <v>92</v>
      </c>
      <c r="S646" s="22">
        <v>92</v>
      </c>
      <c r="T646" s="22">
        <v>92</v>
      </c>
      <c r="U646" s="22">
        <v>92</v>
      </c>
      <c r="V646" s="196">
        <v>92</v>
      </c>
      <c r="W646" s="196">
        <v>92</v>
      </c>
      <c r="X646" s="196">
        <v>92</v>
      </c>
      <c r="Y646" s="196">
        <v>92</v>
      </c>
      <c r="Z646" s="196">
        <v>92</v>
      </c>
      <c r="AA646" s="196">
        <v>92</v>
      </c>
      <c r="AB646" s="196">
        <v>92</v>
      </c>
      <c r="AC646" s="27">
        <v>92</v>
      </c>
      <c r="AD646" s="27">
        <v>92</v>
      </c>
      <c r="AE646" s="27">
        <v>92</v>
      </c>
      <c r="AF646" s="27">
        <v>92</v>
      </c>
      <c r="AG646" s="27">
        <v>92</v>
      </c>
      <c r="AH646" s="9">
        <v>92</v>
      </c>
      <c r="AI646" s="9">
        <v>92</v>
      </c>
      <c r="AJ646" s="9">
        <v>92</v>
      </c>
      <c r="AK646" s="9">
        <v>92</v>
      </c>
    </row>
    <row r="647" spans="2:40" x14ac:dyDescent="0.25">
      <c r="D647" s="43" t="s">
        <v>5</v>
      </c>
      <c r="Q647" s="22">
        <v>95.17</v>
      </c>
      <c r="R647" s="9">
        <v>94.11</v>
      </c>
      <c r="S647" s="9">
        <v>81.14</v>
      </c>
      <c r="T647" s="9">
        <v>93.63</v>
      </c>
      <c r="U647" s="9">
        <v>95.39</v>
      </c>
      <c r="V647" s="27">
        <v>94.01</v>
      </c>
      <c r="W647" s="27">
        <v>92.11</v>
      </c>
      <c r="X647" s="27">
        <v>94.52</v>
      </c>
      <c r="Y647" s="27">
        <v>86.33</v>
      </c>
      <c r="Z647" s="27">
        <v>84.74</v>
      </c>
      <c r="AA647" s="27">
        <v>94.21</v>
      </c>
      <c r="AB647" s="27">
        <v>94.56</v>
      </c>
      <c r="AC647" s="27">
        <v>91.182000000000002</v>
      </c>
      <c r="AD647" s="27">
        <v>94.81</v>
      </c>
      <c r="AE647" s="27">
        <v>78.930000000000007</v>
      </c>
      <c r="AF647" s="27">
        <v>92.78</v>
      </c>
    </row>
    <row r="648" spans="2:40" s="201" customFormat="1" x14ac:dyDescent="0.25">
      <c r="B648" s="200"/>
      <c r="D648" s="202"/>
      <c r="E648" s="203"/>
      <c r="F648" s="203"/>
      <c r="G648" s="203"/>
      <c r="H648" s="203"/>
      <c r="I648" s="203"/>
      <c r="J648" s="203"/>
      <c r="K648" s="203"/>
      <c r="L648" s="203"/>
      <c r="M648" s="203"/>
      <c r="N648" s="203"/>
      <c r="O648" s="203"/>
      <c r="P648" s="203"/>
      <c r="Q648" s="204"/>
      <c r="V648" s="205"/>
      <c r="W648" s="205"/>
      <c r="X648" s="205"/>
      <c r="Y648" s="205"/>
      <c r="Z648" s="205"/>
      <c r="AA648" s="205"/>
      <c r="AB648" s="205"/>
      <c r="AC648" s="205"/>
      <c r="AD648" s="205"/>
      <c r="AE648" s="205"/>
      <c r="AF648" s="205"/>
      <c r="AG648" s="205"/>
    </row>
    <row r="649" spans="2:40" x14ac:dyDescent="0.25">
      <c r="B649" s="10" t="s">
        <v>395</v>
      </c>
      <c r="C649" s="9" t="s">
        <v>3</v>
      </c>
      <c r="D649" s="43" t="s">
        <v>4</v>
      </c>
      <c r="Q649" s="22">
        <v>0.9</v>
      </c>
      <c r="R649" s="22">
        <v>0.9</v>
      </c>
      <c r="S649" s="22">
        <v>0.9</v>
      </c>
      <c r="T649" s="22">
        <v>0.9</v>
      </c>
      <c r="U649" s="196">
        <v>0.9</v>
      </c>
      <c r="V649" s="196">
        <v>0.9</v>
      </c>
      <c r="W649" s="196">
        <v>0.9</v>
      </c>
      <c r="X649" s="196">
        <v>0.9</v>
      </c>
      <c r="Y649" s="196">
        <v>0.9</v>
      </c>
      <c r="Z649" s="196">
        <v>0.9</v>
      </c>
      <c r="AA649" s="196">
        <v>0.9</v>
      </c>
      <c r="AB649" s="196">
        <v>0.9</v>
      </c>
      <c r="AC649" s="27">
        <v>0.9</v>
      </c>
      <c r="AD649" s="27">
        <v>0.9</v>
      </c>
      <c r="AE649" s="27">
        <v>0.9</v>
      </c>
      <c r="AF649" s="27">
        <v>0.9</v>
      </c>
      <c r="AG649" s="27">
        <v>0.9</v>
      </c>
    </row>
    <row r="650" spans="2:40" x14ac:dyDescent="0.25">
      <c r="D650" s="43" t="s">
        <v>5</v>
      </c>
      <c r="Q650" s="22">
        <v>0.93</v>
      </c>
      <c r="R650" s="9">
        <v>0.9</v>
      </c>
      <c r="S650" s="9">
        <v>0.9</v>
      </c>
      <c r="T650" s="9">
        <v>0.95</v>
      </c>
      <c r="U650" s="27">
        <v>0.91</v>
      </c>
      <c r="V650" s="27">
        <v>0.92</v>
      </c>
      <c r="W650" s="27">
        <v>0.9</v>
      </c>
      <c r="X650" s="27">
        <v>0.9</v>
      </c>
      <c r="Y650" s="27">
        <v>0.89</v>
      </c>
      <c r="Z650" s="27">
        <v>0.91</v>
      </c>
      <c r="AA650" s="27">
        <v>0.92</v>
      </c>
      <c r="AB650" s="27">
        <v>0.92</v>
      </c>
      <c r="AC650" s="27">
        <v>0.92</v>
      </c>
      <c r="AD650" s="27">
        <v>0.89</v>
      </c>
      <c r="AE650" s="27">
        <v>0.86</v>
      </c>
      <c r="AF650" s="27">
        <v>0.87</v>
      </c>
      <c r="AG650" s="27">
        <v>0.8</v>
      </c>
    </row>
    <row r="651" spans="2:40" x14ac:dyDescent="0.25">
      <c r="U651" s="27"/>
    </row>
    <row r="652" spans="2:40" x14ac:dyDescent="0.25">
      <c r="B652" s="10" t="s">
        <v>396</v>
      </c>
      <c r="C652" s="9" t="s">
        <v>3</v>
      </c>
      <c r="D652" s="43" t="s">
        <v>4</v>
      </c>
      <c r="Q652" s="22">
        <v>0.9</v>
      </c>
      <c r="R652" s="9">
        <v>0.9</v>
      </c>
      <c r="S652" s="9">
        <v>0.9</v>
      </c>
      <c r="T652" s="9">
        <v>0.9</v>
      </c>
      <c r="U652" s="27">
        <v>0.9</v>
      </c>
      <c r="V652" s="27">
        <v>0.9</v>
      </c>
      <c r="W652" s="27">
        <v>0.9</v>
      </c>
      <c r="X652" s="27">
        <v>0.9</v>
      </c>
      <c r="Y652" s="27">
        <v>0.9</v>
      </c>
      <c r="Z652" s="27">
        <v>0.9</v>
      </c>
      <c r="AA652" s="27">
        <v>0.9</v>
      </c>
      <c r="AB652" s="27">
        <v>0.9</v>
      </c>
      <c r="AC652" s="27">
        <v>0.9</v>
      </c>
      <c r="AD652" s="27">
        <v>0.9</v>
      </c>
      <c r="AE652" s="27">
        <v>0.9</v>
      </c>
      <c r="AF652" s="27">
        <v>0.9</v>
      </c>
      <c r="AG652" s="27">
        <v>0.9</v>
      </c>
    </row>
    <row r="653" spans="2:40" x14ac:dyDescent="0.25">
      <c r="D653" s="43" t="s">
        <v>5</v>
      </c>
      <c r="Q653" s="22">
        <v>0.89</v>
      </c>
      <c r="R653" s="9">
        <v>0.88</v>
      </c>
      <c r="S653" s="9">
        <v>0.91</v>
      </c>
      <c r="T653" s="9">
        <v>0.9</v>
      </c>
      <c r="U653" s="27">
        <v>0.9</v>
      </c>
      <c r="V653" s="27">
        <v>0.93</v>
      </c>
      <c r="W653" s="27">
        <v>0.91</v>
      </c>
      <c r="X653" s="27">
        <v>0.87</v>
      </c>
      <c r="Y653" s="27">
        <v>0.91</v>
      </c>
      <c r="Z653" s="27">
        <v>0.92</v>
      </c>
      <c r="AA653" s="27">
        <v>0.89</v>
      </c>
      <c r="AB653" s="27">
        <v>0.89</v>
      </c>
      <c r="AC653" s="27">
        <v>0.89</v>
      </c>
      <c r="AD653" s="27">
        <v>0.88</v>
      </c>
      <c r="AE653" s="27">
        <v>0.9</v>
      </c>
      <c r="AF653" s="27">
        <v>0.89</v>
      </c>
      <c r="AG653" s="27">
        <v>0.86</v>
      </c>
    </row>
    <row r="654" spans="2:40" x14ac:dyDescent="0.25">
      <c r="U654" s="27"/>
    </row>
    <row r="655" spans="2:40" x14ac:dyDescent="0.25">
      <c r="B655" s="10" t="s">
        <v>397</v>
      </c>
      <c r="C655" s="9" t="s">
        <v>3</v>
      </c>
      <c r="D655" s="43" t="s">
        <v>4</v>
      </c>
      <c r="Q655" s="22">
        <v>0.9</v>
      </c>
      <c r="R655" s="9">
        <v>0.9</v>
      </c>
      <c r="S655" s="9">
        <v>0.9</v>
      </c>
      <c r="T655" s="9">
        <v>0.9</v>
      </c>
      <c r="U655" s="27">
        <v>0.9</v>
      </c>
      <c r="V655" s="27">
        <v>0.9</v>
      </c>
      <c r="W655" s="27">
        <v>0.9</v>
      </c>
      <c r="X655" s="27">
        <v>0.9</v>
      </c>
      <c r="Y655" s="27">
        <v>0.9</v>
      </c>
      <c r="Z655" s="27">
        <v>0.9</v>
      </c>
      <c r="AA655" s="27">
        <v>0.9</v>
      </c>
      <c r="AB655" s="27">
        <v>0.9</v>
      </c>
      <c r="AC655" s="27">
        <v>0.9</v>
      </c>
      <c r="AD655" s="27">
        <v>0.9</v>
      </c>
      <c r="AE655" s="27">
        <v>0.9</v>
      </c>
      <c r="AF655" s="27">
        <v>0.9</v>
      </c>
      <c r="AG655" s="27">
        <v>0.9</v>
      </c>
    </row>
    <row r="656" spans="2:40" x14ac:dyDescent="0.25">
      <c r="D656" s="43" t="s">
        <v>5</v>
      </c>
      <c r="Q656" s="22">
        <v>0.94</v>
      </c>
      <c r="R656" s="9">
        <v>0.91</v>
      </c>
      <c r="S656" s="9">
        <v>0.86</v>
      </c>
      <c r="T656" s="9">
        <v>0.6</v>
      </c>
      <c r="U656" s="27">
        <v>0.86</v>
      </c>
      <c r="V656" s="27">
        <v>0.88</v>
      </c>
      <c r="W656" s="27">
        <v>0.86</v>
      </c>
      <c r="X656" s="27">
        <v>0.91</v>
      </c>
      <c r="Y656" s="27">
        <v>0.86</v>
      </c>
      <c r="Z656" s="27">
        <v>0.86</v>
      </c>
      <c r="AA656" s="27">
        <v>0.85</v>
      </c>
      <c r="AB656" s="27">
        <v>0.89</v>
      </c>
      <c r="AC656" s="27">
        <v>0.92</v>
      </c>
      <c r="AD656" s="27">
        <v>0.88</v>
      </c>
      <c r="AE656" s="27">
        <v>0.86</v>
      </c>
      <c r="AF656" s="27">
        <v>0.87</v>
      </c>
      <c r="AG656" s="27">
        <v>0.89</v>
      </c>
    </row>
    <row r="657" spans="2:33" x14ac:dyDescent="0.25">
      <c r="U657" s="27"/>
    </row>
    <row r="658" spans="2:33" x14ac:dyDescent="0.25">
      <c r="B658" s="10" t="s">
        <v>398</v>
      </c>
      <c r="C658" s="9" t="s">
        <v>3</v>
      </c>
      <c r="D658" s="43" t="s">
        <v>4</v>
      </c>
      <c r="Q658" s="22">
        <v>0.9</v>
      </c>
      <c r="R658" s="9">
        <v>0.9</v>
      </c>
      <c r="S658" s="9">
        <v>0.9</v>
      </c>
      <c r="T658" s="9">
        <v>0.9</v>
      </c>
      <c r="U658" s="27">
        <v>0.9</v>
      </c>
      <c r="V658" s="27">
        <v>0.9</v>
      </c>
      <c r="W658" s="27">
        <v>0.9</v>
      </c>
      <c r="X658" s="27">
        <v>0.9</v>
      </c>
      <c r="Y658" s="27">
        <v>0.9</v>
      </c>
      <c r="Z658" s="27">
        <v>0.9</v>
      </c>
      <c r="AA658" s="27">
        <v>0.9</v>
      </c>
      <c r="AB658" s="27">
        <v>0.9</v>
      </c>
      <c r="AC658" s="27">
        <v>0.9</v>
      </c>
      <c r="AD658" s="27">
        <v>0.9</v>
      </c>
      <c r="AE658" s="27">
        <v>0.9</v>
      </c>
      <c r="AF658" s="27">
        <v>0.9</v>
      </c>
      <c r="AG658" s="27">
        <v>0.9</v>
      </c>
    </row>
    <row r="659" spans="2:33" x14ac:dyDescent="0.25">
      <c r="D659" s="43" t="s">
        <v>5</v>
      </c>
      <c r="Q659" s="22">
        <v>0.86</v>
      </c>
      <c r="R659" s="9">
        <v>0.91</v>
      </c>
      <c r="S659" s="9">
        <v>0.88</v>
      </c>
      <c r="T659" s="9">
        <v>0.81</v>
      </c>
      <c r="U659" s="27">
        <v>0.89</v>
      </c>
      <c r="V659" s="27">
        <v>0.9</v>
      </c>
      <c r="W659" s="27">
        <v>0.85</v>
      </c>
      <c r="X659" s="27">
        <v>0.9</v>
      </c>
      <c r="Y659" s="27">
        <v>0.89</v>
      </c>
      <c r="Z659" s="27">
        <v>0.9</v>
      </c>
      <c r="AA659" s="27">
        <v>0.86</v>
      </c>
      <c r="AB659" s="27">
        <v>0.88</v>
      </c>
      <c r="AC659" s="27">
        <v>0.92</v>
      </c>
      <c r="AD659" s="27">
        <v>0.84</v>
      </c>
      <c r="AE659" s="27">
        <v>0.85</v>
      </c>
      <c r="AF659" s="27">
        <v>0.86</v>
      </c>
      <c r="AG659" s="27">
        <v>0.86</v>
      </c>
    </row>
    <row r="661" spans="2:33" x14ac:dyDescent="0.25">
      <c r="B661" s="10" t="s">
        <v>399</v>
      </c>
      <c r="C661" s="9" t="s">
        <v>3</v>
      </c>
      <c r="D661" s="43" t="s">
        <v>4</v>
      </c>
      <c r="R661" s="22"/>
      <c r="S661" s="22"/>
      <c r="T661" s="22"/>
      <c r="U661" s="22"/>
      <c r="V661" s="196"/>
      <c r="W661" s="196"/>
      <c r="X661" s="196"/>
      <c r="Y661" s="196"/>
      <c r="Z661" s="196"/>
      <c r="AA661" s="196"/>
      <c r="AB661" s="196"/>
    </row>
    <row r="662" spans="2:33" x14ac:dyDescent="0.25">
      <c r="D662" s="43" t="s">
        <v>5</v>
      </c>
    </row>
    <row r="664" spans="2:33" x14ac:dyDescent="0.25">
      <c r="B664" s="10" t="s">
        <v>400</v>
      </c>
      <c r="C664" s="9" t="s">
        <v>3</v>
      </c>
      <c r="D664" s="43" t="s">
        <v>4</v>
      </c>
    </row>
    <row r="665" spans="2:33" x14ac:dyDescent="0.25">
      <c r="D665" s="43" t="s">
        <v>5</v>
      </c>
    </row>
    <row r="667" spans="2:33" x14ac:dyDescent="0.25">
      <c r="B667" s="10" t="s">
        <v>401</v>
      </c>
      <c r="C667" s="9" t="s">
        <v>3</v>
      </c>
      <c r="D667" s="43" t="s">
        <v>4</v>
      </c>
    </row>
    <row r="668" spans="2:33" x14ac:dyDescent="0.25">
      <c r="D668" s="43" t="s">
        <v>5</v>
      </c>
    </row>
    <row r="670" spans="2:33" x14ac:dyDescent="0.25">
      <c r="B670" s="10" t="s">
        <v>402</v>
      </c>
      <c r="C670" s="9" t="s">
        <v>3</v>
      </c>
      <c r="D670" s="43" t="s">
        <v>4</v>
      </c>
    </row>
    <row r="671" spans="2:33" x14ac:dyDescent="0.25">
      <c r="D671" s="43" t="s">
        <v>5</v>
      </c>
    </row>
    <row r="673" spans="2:40" ht="31.5" x14ac:dyDescent="0.25">
      <c r="B673" s="10" t="s">
        <v>403</v>
      </c>
      <c r="C673" s="9" t="s">
        <v>3</v>
      </c>
      <c r="D673" s="43" t="s">
        <v>4</v>
      </c>
    </row>
    <row r="674" spans="2:40" x14ac:dyDescent="0.25">
      <c r="D674" s="43" t="s">
        <v>5</v>
      </c>
      <c r="Q674" s="22">
        <v>59.208333333333343</v>
      </c>
      <c r="R674" s="9">
        <v>81.916666666666671</v>
      </c>
      <c r="S674" s="9">
        <v>83.916666666666671</v>
      </c>
      <c r="T674" s="9">
        <v>85.208333333333329</v>
      </c>
      <c r="U674" s="9">
        <v>67.083333333333343</v>
      </c>
      <c r="V674" s="27">
        <v>72.833333333333343</v>
      </c>
      <c r="W674" s="27">
        <v>87.541666666666657</v>
      </c>
      <c r="X674" s="27">
        <v>86.875</v>
      </c>
      <c r="Y674" s="27">
        <v>88</v>
      </c>
      <c r="Z674" s="27">
        <v>86.875</v>
      </c>
      <c r="AA674" s="27">
        <v>68.833333333333329</v>
      </c>
      <c r="AB674" s="27">
        <v>87.374999999999986</v>
      </c>
      <c r="AC674" s="27">
        <v>84.166666666666671</v>
      </c>
      <c r="AD674" s="27">
        <v>75.416666666666671</v>
      </c>
      <c r="AE674" s="27">
        <v>56.583333333333329</v>
      </c>
      <c r="AF674" s="27">
        <v>72.25</v>
      </c>
      <c r="AG674" s="27">
        <v>55.833333333333336</v>
      </c>
      <c r="AH674" s="9">
        <v>100</v>
      </c>
      <c r="AI674" s="9">
        <v>100</v>
      </c>
      <c r="AJ674" s="9">
        <v>100</v>
      </c>
      <c r="AK674" s="9">
        <v>100</v>
      </c>
      <c r="AL674" s="9">
        <v>100</v>
      </c>
      <c r="AM674" s="9">
        <v>100</v>
      </c>
      <c r="AN674" s="9">
        <v>100</v>
      </c>
    </row>
    <row r="675" spans="2:40" x14ac:dyDescent="0.25">
      <c r="D675" s="11" t="s">
        <v>404</v>
      </c>
      <c r="Q675" s="13">
        <f>(($C$677-Q678)/$C$677)*100</f>
        <v>59.208333333333343</v>
      </c>
      <c r="R675" s="13">
        <f t="shared" ref="R675:AN675" si="2">(($C$677-R678)/$C$677)*100</f>
        <v>81.916666666666671</v>
      </c>
      <c r="S675" s="13">
        <f t="shared" si="2"/>
        <v>83.916666666666671</v>
      </c>
      <c r="T675" s="13">
        <f t="shared" si="2"/>
        <v>85.208333333333329</v>
      </c>
      <c r="U675" s="185">
        <f t="shared" si="2"/>
        <v>67.083333333333343</v>
      </c>
      <c r="V675" s="185">
        <f t="shared" si="2"/>
        <v>72.833333333333343</v>
      </c>
      <c r="W675" s="185">
        <f t="shared" si="2"/>
        <v>87.541666666666657</v>
      </c>
      <c r="X675" s="185">
        <f t="shared" si="2"/>
        <v>86.875</v>
      </c>
      <c r="Y675" s="185">
        <f t="shared" si="2"/>
        <v>88</v>
      </c>
      <c r="Z675" s="196">
        <f t="shared" si="2"/>
        <v>86.875</v>
      </c>
      <c r="AA675" s="185">
        <f t="shared" si="2"/>
        <v>68.833333333333329</v>
      </c>
      <c r="AB675" s="185">
        <f t="shared" si="2"/>
        <v>87.374999999999986</v>
      </c>
      <c r="AC675" s="185">
        <f t="shared" si="2"/>
        <v>84.166666666666671</v>
      </c>
      <c r="AD675" s="185">
        <f t="shared" si="2"/>
        <v>75.416666666666671</v>
      </c>
      <c r="AE675" s="185">
        <f t="shared" si="2"/>
        <v>56.583333333333329</v>
      </c>
      <c r="AF675" s="185">
        <f t="shared" si="2"/>
        <v>72.25</v>
      </c>
      <c r="AG675" s="185">
        <f t="shared" si="2"/>
        <v>55.833333333333336</v>
      </c>
      <c r="AH675" s="22">
        <f t="shared" si="2"/>
        <v>100</v>
      </c>
      <c r="AI675" s="22">
        <f t="shared" si="2"/>
        <v>100</v>
      </c>
      <c r="AJ675" s="22">
        <f t="shared" si="2"/>
        <v>100</v>
      </c>
      <c r="AK675" s="22">
        <f t="shared" si="2"/>
        <v>100</v>
      </c>
      <c r="AL675" s="22">
        <f t="shared" si="2"/>
        <v>100</v>
      </c>
      <c r="AM675" s="22">
        <f t="shared" si="2"/>
        <v>100</v>
      </c>
      <c r="AN675" s="22">
        <f t="shared" si="2"/>
        <v>100</v>
      </c>
    </row>
    <row r="676" spans="2:40" x14ac:dyDescent="0.25">
      <c r="B676" s="10" t="s">
        <v>405</v>
      </c>
      <c r="C676" s="9" t="s">
        <v>406</v>
      </c>
      <c r="D676" s="43" t="s">
        <v>407</v>
      </c>
      <c r="Q676" s="22">
        <v>4.7699999999999996</v>
      </c>
      <c r="R676" s="9">
        <v>1.99</v>
      </c>
      <c r="S676" s="9">
        <v>1.83</v>
      </c>
      <c r="T676" s="9">
        <v>1.4</v>
      </c>
      <c r="U676" s="27">
        <v>1.3</v>
      </c>
      <c r="V676" s="27">
        <v>3.41</v>
      </c>
      <c r="W676" s="27">
        <v>1.34</v>
      </c>
      <c r="X676" s="27">
        <v>1.9</v>
      </c>
      <c r="Y676" s="27">
        <v>1.47</v>
      </c>
      <c r="Z676" s="27">
        <v>1.68</v>
      </c>
      <c r="AA676" s="27">
        <v>3.98</v>
      </c>
      <c r="AB676" s="27">
        <v>1.57</v>
      </c>
      <c r="AC676" s="178">
        <v>1.9</v>
      </c>
      <c r="AD676" s="27">
        <v>3.09</v>
      </c>
      <c r="AE676" s="27">
        <v>5.24</v>
      </c>
      <c r="AF676" s="27">
        <v>3.63</v>
      </c>
      <c r="AG676" s="27">
        <v>5.42</v>
      </c>
    </row>
    <row r="677" spans="2:40" x14ac:dyDescent="0.25">
      <c r="C677" s="9">
        <v>24</v>
      </c>
      <c r="D677" s="43" t="s">
        <v>408</v>
      </c>
      <c r="Q677" s="22">
        <v>5.0199999999999996</v>
      </c>
      <c r="R677" s="9">
        <v>2.35</v>
      </c>
      <c r="S677" s="9">
        <v>2.0299999999999998</v>
      </c>
      <c r="T677" s="9">
        <v>2.15</v>
      </c>
      <c r="U677" s="27">
        <v>6.6</v>
      </c>
      <c r="V677" s="27">
        <v>3.11</v>
      </c>
      <c r="W677" s="27">
        <v>1.65</v>
      </c>
      <c r="X677" s="27">
        <v>1.25</v>
      </c>
      <c r="Y677" s="27">
        <v>1.41</v>
      </c>
      <c r="Z677" s="27">
        <v>1.47</v>
      </c>
      <c r="AA677" s="27">
        <v>3.5</v>
      </c>
      <c r="AB677" s="27">
        <v>1.46</v>
      </c>
      <c r="AC677" s="178">
        <v>1.9</v>
      </c>
      <c r="AD677" s="27">
        <v>2.81</v>
      </c>
      <c r="AE677" s="27">
        <v>5.18</v>
      </c>
      <c r="AF677" s="27">
        <v>3.03</v>
      </c>
      <c r="AG677" s="27">
        <v>5.18</v>
      </c>
    </row>
    <row r="678" spans="2:40" x14ac:dyDescent="0.25">
      <c r="D678" s="11" t="s">
        <v>409</v>
      </c>
      <c r="Q678" s="22">
        <f>Q676+Q677</f>
        <v>9.7899999999999991</v>
      </c>
      <c r="R678" s="22">
        <f t="shared" ref="R678:AN678" si="3">R676+R677</f>
        <v>4.34</v>
      </c>
      <c r="S678" s="22">
        <f t="shared" si="3"/>
        <v>3.86</v>
      </c>
      <c r="T678" s="22">
        <f t="shared" si="3"/>
        <v>3.55</v>
      </c>
      <c r="U678" s="196">
        <f t="shared" si="3"/>
        <v>7.8999999999999995</v>
      </c>
      <c r="V678" s="196">
        <f t="shared" si="3"/>
        <v>6.52</v>
      </c>
      <c r="W678" s="196">
        <f t="shared" si="3"/>
        <v>2.99</v>
      </c>
      <c r="X678" s="196">
        <f t="shared" si="3"/>
        <v>3.15</v>
      </c>
      <c r="Y678" s="196">
        <f t="shared" si="3"/>
        <v>2.88</v>
      </c>
      <c r="Z678" s="196">
        <f t="shared" si="3"/>
        <v>3.15</v>
      </c>
      <c r="AA678" s="196">
        <f t="shared" si="3"/>
        <v>7.48</v>
      </c>
      <c r="AB678" s="196">
        <f t="shared" si="3"/>
        <v>3.0300000000000002</v>
      </c>
      <c r="AC678" s="196">
        <f t="shared" si="3"/>
        <v>3.8</v>
      </c>
      <c r="AD678" s="196">
        <f t="shared" si="3"/>
        <v>5.9</v>
      </c>
      <c r="AE678" s="196">
        <f t="shared" si="3"/>
        <v>10.42</v>
      </c>
      <c r="AF678" s="196">
        <f t="shared" si="3"/>
        <v>6.66</v>
      </c>
      <c r="AG678" s="196">
        <f t="shared" si="3"/>
        <v>10.6</v>
      </c>
      <c r="AH678" s="22">
        <f t="shared" si="3"/>
        <v>0</v>
      </c>
      <c r="AI678" s="22">
        <f t="shared" si="3"/>
        <v>0</v>
      </c>
      <c r="AJ678" s="22">
        <f t="shared" si="3"/>
        <v>0</v>
      </c>
      <c r="AK678" s="22">
        <f t="shared" si="3"/>
        <v>0</v>
      </c>
      <c r="AL678" s="22">
        <f t="shared" si="3"/>
        <v>0</v>
      </c>
      <c r="AM678" s="22">
        <f t="shared" si="3"/>
        <v>0</v>
      </c>
      <c r="AN678" s="22">
        <f t="shared" si="3"/>
        <v>0</v>
      </c>
    </row>
    <row r="679" spans="2:40" ht="31.5" x14ac:dyDescent="0.25">
      <c r="B679" s="10" t="s">
        <v>394</v>
      </c>
      <c r="C679" s="9" t="s">
        <v>89</v>
      </c>
      <c r="D679" s="11" t="s">
        <v>4</v>
      </c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18">
        <v>650</v>
      </c>
      <c r="R679" s="18">
        <v>650</v>
      </c>
      <c r="S679" s="18">
        <v>650</v>
      </c>
      <c r="T679" s="18">
        <v>650</v>
      </c>
      <c r="U679" s="18">
        <v>650</v>
      </c>
      <c r="V679" s="29">
        <v>650</v>
      </c>
      <c r="W679" s="29">
        <v>650</v>
      </c>
      <c r="X679" s="29">
        <v>650</v>
      </c>
      <c r="Y679" s="29">
        <v>650</v>
      </c>
      <c r="Z679" s="29">
        <v>650</v>
      </c>
      <c r="AA679" s="29">
        <v>650</v>
      </c>
      <c r="AB679" s="29">
        <v>650</v>
      </c>
      <c r="AC679" s="29">
        <v>650</v>
      </c>
      <c r="AD679" s="29">
        <v>650</v>
      </c>
      <c r="AE679" s="29">
        <v>650</v>
      </c>
      <c r="AF679" s="29">
        <v>650</v>
      </c>
      <c r="AG679" s="29">
        <v>650</v>
      </c>
      <c r="AH679" s="18">
        <v>650</v>
      </c>
      <c r="AI679" s="18">
        <v>650</v>
      </c>
      <c r="AJ679" s="18">
        <v>650</v>
      </c>
      <c r="AK679" s="18">
        <v>650</v>
      </c>
      <c r="AL679" s="18">
        <v>650</v>
      </c>
      <c r="AM679" s="18">
        <v>650</v>
      </c>
      <c r="AN679" s="18">
        <v>650</v>
      </c>
    </row>
    <row r="680" spans="2:40" x14ac:dyDescent="0.25">
      <c r="B680" s="10"/>
      <c r="D680" s="11" t="s">
        <v>5</v>
      </c>
      <c r="Q680" s="28">
        <v>645</v>
      </c>
      <c r="R680" s="18">
        <v>651</v>
      </c>
      <c r="S680" s="18">
        <v>638</v>
      </c>
      <c r="T680" s="18">
        <v>650</v>
      </c>
      <c r="U680" s="18">
        <v>641</v>
      </c>
      <c r="V680" s="29">
        <v>647</v>
      </c>
      <c r="W680" s="29">
        <v>653</v>
      </c>
      <c r="X680" s="29">
        <v>638</v>
      </c>
      <c r="Y680" s="29">
        <v>644</v>
      </c>
      <c r="Z680" s="29">
        <v>649</v>
      </c>
      <c r="AA680" s="29">
        <v>653</v>
      </c>
      <c r="AB680" s="29">
        <v>646</v>
      </c>
      <c r="AC680" s="27">
        <v>651</v>
      </c>
      <c r="AD680" s="27">
        <v>648</v>
      </c>
      <c r="AE680" s="27">
        <v>641</v>
      </c>
      <c r="AF680" s="27">
        <v>636</v>
      </c>
      <c r="AG680" s="27">
        <v>641</v>
      </c>
    </row>
    <row r="682" spans="2:40" ht="31.5" x14ac:dyDescent="0.25">
      <c r="B682" s="10" t="s">
        <v>410</v>
      </c>
      <c r="C682" s="9" t="s">
        <v>89</v>
      </c>
      <c r="D682" s="11" t="s">
        <v>4</v>
      </c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18">
        <v>650</v>
      </c>
      <c r="R682" s="18">
        <v>650</v>
      </c>
      <c r="S682" s="18">
        <v>650</v>
      </c>
      <c r="T682" s="18">
        <v>650</v>
      </c>
      <c r="U682" s="18">
        <v>650</v>
      </c>
      <c r="V682" s="29">
        <v>650</v>
      </c>
      <c r="W682" s="29">
        <v>650</v>
      </c>
      <c r="X682" s="29">
        <v>650</v>
      </c>
      <c r="Y682" s="29">
        <v>650</v>
      </c>
      <c r="Z682" s="29">
        <v>650</v>
      </c>
      <c r="AA682" s="29">
        <v>650</v>
      </c>
      <c r="AB682" s="29">
        <v>650</v>
      </c>
      <c r="AC682" s="29">
        <v>650</v>
      </c>
      <c r="AD682" s="29">
        <v>650</v>
      </c>
      <c r="AE682" s="29">
        <v>650</v>
      </c>
      <c r="AF682" s="29">
        <v>650</v>
      </c>
      <c r="AG682" s="29">
        <v>650</v>
      </c>
      <c r="AH682" s="18">
        <v>650</v>
      </c>
      <c r="AI682" s="18">
        <v>650</v>
      </c>
      <c r="AJ682" s="18">
        <v>650</v>
      </c>
      <c r="AK682" s="18">
        <v>650</v>
      </c>
      <c r="AL682" s="18">
        <v>650</v>
      </c>
      <c r="AM682" s="18">
        <v>650</v>
      </c>
      <c r="AN682" s="18">
        <v>650</v>
      </c>
    </row>
    <row r="683" spans="2:40" x14ac:dyDescent="0.25">
      <c r="B683" s="10"/>
      <c r="D683" s="11" t="s">
        <v>5</v>
      </c>
      <c r="Q683" s="28">
        <v>645</v>
      </c>
      <c r="R683" s="18">
        <v>651</v>
      </c>
      <c r="S683" s="18">
        <v>638</v>
      </c>
      <c r="T683" s="18">
        <v>650</v>
      </c>
      <c r="U683" s="18">
        <v>641</v>
      </c>
      <c r="V683" s="29">
        <v>647</v>
      </c>
      <c r="W683" s="29">
        <v>653</v>
      </c>
      <c r="X683" s="29">
        <v>638</v>
      </c>
      <c r="Y683" s="29">
        <v>644</v>
      </c>
      <c r="Z683" s="29">
        <v>649</v>
      </c>
      <c r="AA683" s="29">
        <v>653</v>
      </c>
      <c r="AB683" s="29">
        <v>646</v>
      </c>
      <c r="AC683" s="27">
        <v>651</v>
      </c>
      <c r="AD683" s="27">
        <v>648</v>
      </c>
      <c r="AE683" s="27">
        <v>641</v>
      </c>
      <c r="AF683" s="27">
        <v>640</v>
      </c>
      <c r="AG683" s="27">
        <v>637</v>
      </c>
    </row>
    <row r="685" spans="2:40" ht="31.5" x14ac:dyDescent="0.25">
      <c r="B685" s="10" t="s">
        <v>411</v>
      </c>
      <c r="C685" s="9" t="s">
        <v>89</v>
      </c>
      <c r="D685" s="11" t="s">
        <v>4</v>
      </c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18">
        <v>650</v>
      </c>
      <c r="R685" s="18">
        <v>650</v>
      </c>
      <c r="S685" s="18">
        <v>650</v>
      </c>
      <c r="T685" s="18">
        <v>650</v>
      </c>
      <c r="U685" s="18">
        <v>650</v>
      </c>
      <c r="V685" s="29">
        <v>650</v>
      </c>
      <c r="W685" s="29">
        <v>650</v>
      </c>
      <c r="X685" s="29">
        <v>650</v>
      </c>
      <c r="Y685" s="29">
        <v>650</v>
      </c>
      <c r="Z685" s="29">
        <v>650</v>
      </c>
      <c r="AA685" s="29">
        <v>650</v>
      </c>
      <c r="AB685" s="29">
        <v>650</v>
      </c>
      <c r="AC685" s="29">
        <v>650</v>
      </c>
      <c r="AD685" s="29">
        <v>650</v>
      </c>
      <c r="AE685" s="29">
        <v>650</v>
      </c>
      <c r="AF685" s="29">
        <v>650</v>
      </c>
      <c r="AG685" s="29">
        <v>650</v>
      </c>
      <c r="AH685" s="18">
        <v>650</v>
      </c>
      <c r="AI685" s="18">
        <v>650</v>
      </c>
      <c r="AJ685" s="18">
        <v>650</v>
      </c>
      <c r="AK685" s="18">
        <v>650</v>
      </c>
      <c r="AL685" s="18">
        <v>650</v>
      </c>
      <c r="AM685" s="18">
        <v>650</v>
      </c>
      <c r="AN685" s="18">
        <v>650</v>
      </c>
    </row>
    <row r="686" spans="2:40" x14ac:dyDescent="0.25">
      <c r="B686" s="10"/>
      <c r="D686" s="11" t="s">
        <v>5</v>
      </c>
      <c r="Q686" s="28">
        <v>645</v>
      </c>
      <c r="R686" s="18">
        <v>651</v>
      </c>
      <c r="S686" s="18">
        <v>638</v>
      </c>
      <c r="T686" s="18">
        <v>650</v>
      </c>
      <c r="U686" s="18">
        <v>641</v>
      </c>
      <c r="V686" s="29">
        <v>647</v>
      </c>
      <c r="W686" s="29">
        <v>653</v>
      </c>
      <c r="X686" s="29">
        <v>638</v>
      </c>
      <c r="Y686" s="29">
        <v>644</v>
      </c>
      <c r="Z686" s="29">
        <v>649</v>
      </c>
      <c r="AA686" s="29">
        <v>653</v>
      </c>
      <c r="AB686" s="29">
        <v>646</v>
      </c>
      <c r="AC686" s="27">
        <v>651</v>
      </c>
      <c r="AD686" s="27">
        <v>648</v>
      </c>
      <c r="AE686" s="27">
        <v>641</v>
      </c>
      <c r="AF686" s="27">
        <v>638</v>
      </c>
      <c r="AG686" s="27">
        <v>645</v>
      </c>
    </row>
    <row r="688" spans="2:40" ht="31.5" x14ac:dyDescent="0.25">
      <c r="B688" s="10" t="s">
        <v>412</v>
      </c>
      <c r="C688" s="9" t="s">
        <v>89</v>
      </c>
      <c r="D688" s="11" t="s">
        <v>4</v>
      </c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18">
        <v>650</v>
      </c>
      <c r="R688" s="18">
        <v>650</v>
      </c>
      <c r="S688" s="18">
        <v>650</v>
      </c>
      <c r="T688" s="18">
        <v>650</v>
      </c>
      <c r="U688" s="18">
        <v>650</v>
      </c>
      <c r="V688" s="29">
        <v>650</v>
      </c>
      <c r="W688" s="29">
        <v>650</v>
      </c>
      <c r="X688" s="29">
        <v>650</v>
      </c>
      <c r="Y688" s="29">
        <v>650</v>
      </c>
      <c r="Z688" s="29">
        <v>650</v>
      </c>
      <c r="AA688" s="29">
        <v>650</v>
      </c>
      <c r="AB688" s="29">
        <v>650</v>
      </c>
      <c r="AC688" s="29">
        <v>650</v>
      </c>
      <c r="AD688" s="29">
        <v>650</v>
      </c>
      <c r="AE688" s="29">
        <v>650</v>
      </c>
      <c r="AF688" s="29">
        <v>650</v>
      </c>
      <c r="AG688" s="29">
        <v>650</v>
      </c>
      <c r="AH688" s="18">
        <v>650</v>
      </c>
      <c r="AI688" s="18">
        <v>650</v>
      </c>
      <c r="AJ688" s="18">
        <v>650</v>
      </c>
      <c r="AK688" s="18">
        <v>650</v>
      </c>
      <c r="AL688" s="18">
        <v>650</v>
      </c>
      <c r="AM688" s="18">
        <v>650</v>
      </c>
      <c r="AN688" s="18">
        <v>650</v>
      </c>
    </row>
    <row r="689" spans="2:40" x14ac:dyDescent="0.25">
      <c r="B689" s="10"/>
      <c r="D689" s="11" t="s">
        <v>5</v>
      </c>
      <c r="Q689" s="28">
        <v>645</v>
      </c>
      <c r="R689" s="18">
        <v>651</v>
      </c>
      <c r="S689" s="18">
        <v>638</v>
      </c>
      <c r="T689" s="18">
        <v>650</v>
      </c>
      <c r="U689" s="18">
        <v>641</v>
      </c>
      <c r="V689" s="29">
        <v>647</v>
      </c>
      <c r="W689" s="29">
        <v>653</v>
      </c>
      <c r="X689" s="29">
        <v>638</v>
      </c>
      <c r="Y689" s="29">
        <v>644</v>
      </c>
      <c r="Z689" s="29">
        <v>649</v>
      </c>
      <c r="AA689" s="29">
        <v>653</v>
      </c>
      <c r="AB689" s="29">
        <v>646</v>
      </c>
      <c r="AC689" s="27">
        <v>651</v>
      </c>
      <c r="AD689" s="27">
        <v>648</v>
      </c>
      <c r="AE689" s="27">
        <v>641</v>
      </c>
      <c r="AF689" s="27">
        <v>639</v>
      </c>
      <c r="AG689" s="27">
        <v>642</v>
      </c>
    </row>
    <row r="691" spans="2:40" ht="31.5" x14ac:dyDescent="0.25">
      <c r="B691" s="198" t="s">
        <v>413</v>
      </c>
      <c r="C691" s="9" t="s">
        <v>89</v>
      </c>
      <c r="D691" s="11" t="s">
        <v>4</v>
      </c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7">
        <v>650</v>
      </c>
      <c r="R691" s="27">
        <v>650</v>
      </c>
      <c r="S691" s="27">
        <v>650</v>
      </c>
      <c r="T691" s="27">
        <v>650</v>
      </c>
      <c r="U691" s="27">
        <v>650</v>
      </c>
      <c r="V691" s="27">
        <v>650</v>
      </c>
      <c r="W691" s="27">
        <v>650</v>
      </c>
      <c r="X691" s="27">
        <v>650</v>
      </c>
      <c r="Y691" s="27">
        <v>650</v>
      </c>
      <c r="Z691" s="27">
        <v>650</v>
      </c>
      <c r="AA691" s="27">
        <v>650</v>
      </c>
      <c r="AB691" s="27">
        <v>650</v>
      </c>
      <c r="AC691" s="27">
        <v>650</v>
      </c>
      <c r="AD691" s="27">
        <v>650</v>
      </c>
      <c r="AE691" s="206">
        <v>650</v>
      </c>
      <c r="AF691" s="27">
        <v>650</v>
      </c>
      <c r="AG691" s="29">
        <v>650</v>
      </c>
      <c r="AH691" s="18"/>
      <c r="AI691" s="18"/>
      <c r="AJ691" s="18"/>
      <c r="AK691" s="18"/>
      <c r="AL691" s="18"/>
      <c r="AM691" s="18"/>
      <c r="AN691" s="18"/>
    </row>
    <row r="692" spans="2:40" x14ac:dyDescent="0.25">
      <c r="B692" s="10"/>
      <c r="D692" s="11" t="s">
        <v>5</v>
      </c>
      <c r="Q692" s="207">
        <v>642</v>
      </c>
      <c r="R692" s="207">
        <v>640</v>
      </c>
      <c r="S692" s="207">
        <v>638</v>
      </c>
      <c r="T692" s="207">
        <v>640</v>
      </c>
      <c r="U692" s="207">
        <v>651</v>
      </c>
      <c r="V692" s="207">
        <v>650</v>
      </c>
      <c r="W692" s="207">
        <v>632</v>
      </c>
      <c r="X692" s="207">
        <v>640</v>
      </c>
      <c r="Y692" s="207">
        <v>644</v>
      </c>
      <c r="Z692" s="207">
        <v>645</v>
      </c>
      <c r="AA692" s="207">
        <v>639</v>
      </c>
      <c r="AB692" s="207">
        <v>645</v>
      </c>
      <c r="AC692" s="207">
        <v>648</v>
      </c>
      <c r="AD692" s="27">
        <v>648</v>
      </c>
      <c r="AE692" s="206">
        <v>641</v>
      </c>
      <c r="AF692" s="27">
        <v>646</v>
      </c>
      <c r="AG692" s="27">
        <v>649</v>
      </c>
    </row>
    <row r="694" spans="2:40" ht="31.5" x14ac:dyDescent="0.25">
      <c r="B694" s="198" t="s">
        <v>414</v>
      </c>
      <c r="C694" s="9" t="s">
        <v>89</v>
      </c>
      <c r="D694" s="11" t="s">
        <v>4</v>
      </c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7">
        <v>650</v>
      </c>
      <c r="R694" s="27">
        <v>650</v>
      </c>
      <c r="S694" s="27">
        <v>650</v>
      </c>
      <c r="T694" s="27">
        <v>650</v>
      </c>
      <c r="U694" s="27">
        <v>650</v>
      </c>
      <c r="V694" s="27">
        <v>650</v>
      </c>
      <c r="W694" s="27">
        <v>650</v>
      </c>
      <c r="X694" s="27">
        <v>650</v>
      </c>
      <c r="Y694" s="27">
        <v>650</v>
      </c>
      <c r="Z694" s="27">
        <v>650</v>
      </c>
      <c r="AA694" s="27">
        <v>650</v>
      </c>
      <c r="AB694" s="27">
        <v>650</v>
      </c>
      <c r="AC694" s="27">
        <v>650</v>
      </c>
      <c r="AD694" s="27">
        <v>650</v>
      </c>
      <c r="AE694" s="206">
        <v>650</v>
      </c>
      <c r="AF694" s="27">
        <v>650</v>
      </c>
      <c r="AG694" s="29"/>
      <c r="AH694" s="18"/>
      <c r="AI694" s="18"/>
      <c r="AJ694" s="18"/>
      <c r="AK694" s="18"/>
      <c r="AL694" s="18"/>
      <c r="AM694" s="18"/>
      <c r="AN694" s="18"/>
    </row>
    <row r="695" spans="2:40" x14ac:dyDescent="0.25">
      <c r="B695" s="10"/>
      <c r="D695" s="11" t="s">
        <v>5</v>
      </c>
      <c r="Q695" s="28"/>
      <c r="R695" s="18"/>
      <c r="S695" s="18"/>
      <c r="T695" s="18"/>
      <c r="U695" s="18"/>
      <c r="V695" s="29"/>
      <c r="W695" s="29"/>
      <c r="X695" s="29"/>
      <c r="Y695" s="29"/>
      <c r="Z695" s="29"/>
      <c r="AA695" s="29"/>
      <c r="AB695" s="29"/>
    </row>
    <row r="697" spans="2:40" ht="31.5" x14ac:dyDescent="0.25">
      <c r="B697" s="198" t="s">
        <v>415</v>
      </c>
      <c r="C697" s="9" t="s">
        <v>89</v>
      </c>
      <c r="D697" s="11" t="s">
        <v>4</v>
      </c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7">
        <v>650</v>
      </c>
      <c r="R697" s="27">
        <v>650</v>
      </c>
      <c r="S697" s="27">
        <v>650</v>
      </c>
      <c r="T697" s="27">
        <v>650</v>
      </c>
      <c r="U697" s="27">
        <v>650</v>
      </c>
      <c r="V697" s="27">
        <v>650</v>
      </c>
      <c r="W697" s="27">
        <v>650</v>
      </c>
      <c r="X697" s="27">
        <v>650</v>
      </c>
      <c r="Y697" s="27">
        <v>650</v>
      </c>
      <c r="Z697" s="27">
        <v>650</v>
      </c>
      <c r="AA697" s="27">
        <v>650</v>
      </c>
      <c r="AB697" s="27">
        <v>650</v>
      </c>
      <c r="AC697" s="27">
        <v>650</v>
      </c>
      <c r="AD697" s="27">
        <v>650</v>
      </c>
      <c r="AE697" s="206">
        <v>650</v>
      </c>
      <c r="AF697" s="27">
        <v>650</v>
      </c>
      <c r="AG697" s="29">
        <v>650</v>
      </c>
      <c r="AH697" s="18"/>
      <c r="AI697" s="18"/>
      <c r="AJ697" s="18"/>
      <c r="AK697" s="18"/>
      <c r="AL697" s="18"/>
      <c r="AM697" s="18"/>
      <c r="AN697" s="18"/>
    </row>
    <row r="698" spans="2:40" x14ac:dyDescent="0.25">
      <c r="B698" s="10"/>
      <c r="D698" s="11" t="s">
        <v>5</v>
      </c>
      <c r="Q698" s="207">
        <v>642</v>
      </c>
      <c r="R698" s="207">
        <v>640</v>
      </c>
      <c r="S698" s="207">
        <v>638</v>
      </c>
      <c r="T698" s="207">
        <v>640</v>
      </c>
      <c r="U698" s="207">
        <v>651</v>
      </c>
      <c r="V698" s="207">
        <v>650</v>
      </c>
      <c r="W698" s="207">
        <v>632</v>
      </c>
      <c r="X698" s="207">
        <v>640</v>
      </c>
      <c r="Y698" s="207">
        <v>644</v>
      </c>
      <c r="Z698" s="207">
        <v>645</v>
      </c>
      <c r="AA698" s="207">
        <v>639</v>
      </c>
      <c r="AB698" s="207">
        <v>645</v>
      </c>
      <c r="AC698" s="207">
        <v>648</v>
      </c>
      <c r="AD698" s="27">
        <v>648</v>
      </c>
      <c r="AE698" s="206">
        <v>641</v>
      </c>
      <c r="AF698" s="27">
        <v>646</v>
      </c>
      <c r="AG698" s="27">
        <v>644</v>
      </c>
    </row>
    <row r="700" spans="2:40" ht="31.5" x14ac:dyDescent="0.25">
      <c r="B700" s="198" t="s">
        <v>416</v>
      </c>
      <c r="C700" s="9" t="s">
        <v>89</v>
      </c>
      <c r="D700" s="11" t="s">
        <v>4</v>
      </c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7">
        <v>650</v>
      </c>
      <c r="R700" s="27">
        <v>650</v>
      </c>
      <c r="S700" s="27">
        <v>650</v>
      </c>
      <c r="T700" s="27">
        <v>650</v>
      </c>
      <c r="U700" s="27">
        <v>650</v>
      </c>
      <c r="V700" s="27">
        <v>650</v>
      </c>
      <c r="W700" s="27">
        <v>650</v>
      </c>
      <c r="X700" s="27">
        <v>650</v>
      </c>
      <c r="Y700" s="27">
        <v>650</v>
      </c>
      <c r="Z700" s="27">
        <v>650</v>
      </c>
      <c r="AA700" s="27">
        <v>650</v>
      </c>
      <c r="AB700" s="27">
        <v>650</v>
      </c>
      <c r="AC700" s="27">
        <v>650</v>
      </c>
      <c r="AD700" s="27">
        <v>650</v>
      </c>
      <c r="AE700" s="206">
        <v>650</v>
      </c>
      <c r="AF700" s="27">
        <v>650</v>
      </c>
      <c r="AG700" s="27">
        <v>650</v>
      </c>
      <c r="AH700" s="18"/>
      <c r="AI700" s="18"/>
      <c r="AJ700" s="18"/>
      <c r="AK700" s="18"/>
      <c r="AL700" s="18"/>
      <c r="AM700" s="18"/>
      <c r="AN700" s="18"/>
    </row>
    <row r="701" spans="2:40" x14ac:dyDescent="0.25">
      <c r="B701" s="10"/>
      <c r="D701" s="11" t="s">
        <v>5</v>
      </c>
      <c r="Q701" s="207">
        <v>642</v>
      </c>
      <c r="R701" s="207">
        <v>640</v>
      </c>
      <c r="S701" s="207">
        <v>638</v>
      </c>
      <c r="T701" s="207">
        <v>640</v>
      </c>
      <c r="U701" s="207">
        <v>651</v>
      </c>
      <c r="V701" s="207">
        <v>650</v>
      </c>
      <c r="W701" s="207">
        <v>632</v>
      </c>
      <c r="X701" s="207">
        <v>640</v>
      </c>
      <c r="Y701" s="207">
        <v>644</v>
      </c>
      <c r="Z701" s="207">
        <v>645</v>
      </c>
      <c r="AA701" s="207">
        <v>639</v>
      </c>
      <c r="AB701" s="207">
        <v>645</v>
      </c>
      <c r="AC701" s="207">
        <v>648</v>
      </c>
      <c r="AD701" s="27">
        <v>648</v>
      </c>
      <c r="AE701" s="206">
        <v>641</v>
      </c>
      <c r="AF701" s="27">
        <v>646</v>
      </c>
      <c r="AG701" s="27">
        <v>648</v>
      </c>
    </row>
    <row r="703" spans="2:40" ht="31.5" x14ac:dyDescent="0.25">
      <c r="B703" s="10" t="s">
        <v>417</v>
      </c>
      <c r="C703" s="9" t="s">
        <v>116</v>
      </c>
      <c r="D703" s="11" t="s">
        <v>4</v>
      </c>
      <c r="Q703" s="9">
        <v>6</v>
      </c>
      <c r="R703" s="9">
        <v>6</v>
      </c>
      <c r="S703" s="9">
        <v>6</v>
      </c>
      <c r="T703" s="9">
        <v>6</v>
      </c>
      <c r="U703" s="9">
        <v>6</v>
      </c>
      <c r="V703" s="27">
        <v>6</v>
      </c>
      <c r="W703" s="27">
        <v>6</v>
      </c>
      <c r="X703" s="27">
        <v>6</v>
      </c>
      <c r="Y703" s="27">
        <v>6</v>
      </c>
      <c r="Z703" s="27">
        <v>6</v>
      </c>
      <c r="AA703" s="27">
        <v>6</v>
      </c>
      <c r="AB703" s="27">
        <v>6</v>
      </c>
      <c r="AC703" s="27">
        <v>4</v>
      </c>
      <c r="AD703" s="27">
        <v>4</v>
      </c>
      <c r="AE703" s="27">
        <v>4</v>
      </c>
      <c r="AF703" s="27">
        <v>4</v>
      </c>
      <c r="AG703" s="27">
        <v>4</v>
      </c>
      <c r="AH703" s="9">
        <v>4</v>
      </c>
      <c r="AI703" s="9">
        <v>4</v>
      </c>
      <c r="AJ703" s="9">
        <v>4</v>
      </c>
      <c r="AK703" s="9">
        <v>4</v>
      </c>
      <c r="AL703" s="9">
        <v>4</v>
      </c>
      <c r="AM703" s="9">
        <v>4</v>
      </c>
      <c r="AN703" s="9">
        <v>4</v>
      </c>
    </row>
    <row r="704" spans="2:40" x14ac:dyDescent="0.25">
      <c r="B704" s="10"/>
      <c r="D704" s="11" t="s">
        <v>5</v>
      </c>
      <c r="Q704" s="28">
        <v>4</v>
      </c>
      <c r="R704" s="18">
        <v>5</v>
      </c>
      <c r="S704" s="18">
        <v>4</v>
      </c>
      <c r="T704" s="18">
        <v>4</v>
      </c>
      <c r="U704" s="18">
        <v>5</v>
      </c>
      <c r="V704" s="29">
        <v>5</v>
      </c>
      <c r="W704" s="29">
        <v>4</v>
      </c>
      <c r="X704" s="29">
        <v>4</v>
      </c>
      <c r="Y704" s="29">
        <v>4</v>
      </c>
      <c r="Z704" s="29">
        <v>5</v>
      </c>
      <c r="AA704" s="29">
        <v>4</v>
      </c>
      <c r="AB704" s="29">
        <v>4</v>
      </c>
      <c r="AC704" s="27">
        <v>4</v>
      </c>
      <c r="AD704" s="27">
        <v>4</v>
      </c>
      <c r="AE704" s="27">
        <v>3</v>
      </c>
      <c r="AF704" s="27">
        <v>3</v>
      </c>
      <c r="AG704" s="27">
        <v>2</v>
      </c>
    </row>
    <row r="706" spans="2:40" ht="31.5" x14ac:dyDescent="0.25">
      <c r="B706" s="10" t="s">
        <v>418</v>
      </c>
      <c r="C706" s="9" t="s">
        <v>116</v>
      </c>
      <c r="D706" s="11" t="s">
        <v>4</v>
      </c>
      <c r="Q706" s="9">
        <v>6</v>
      </c>
      <c r="R706" s="9">
        <v>6</v>
      </c>
      <c r="S706" s="9">
        <v>6</v>
      </c>
      <c r="T706" s="9">
        <v>6</v>
      </c>
      <c r="U706" s="9">
        <v>6</v>
      </c>
      <c r="V706" s="27">
        <v>6</v>
      </c>
      <c r="W706" s="27">
        <v>6</v>
      </c>
      <c r="X706" s="27">
        <v>6</v>
      </c>
      <c r="Y706" s="27">
        <v>6</v>
      </c>
      <c r="Z706" s="27">
        <v>6</v>
      </c>
      <c r="AA706" s="27">
        <v>6</v>
      </c>
      <c r="AB706" s="27">
        <v>6</v>
      </c>
      <c r="AC706" s="27">
        <v>4</v>
      </c>
      <c r="AD706" s="27">
        <v>4</v>
      </c>
      <c r="AE706" s="27">
        <v>4</v>
      </c>
      <c r="AF706" s="27">
        <v>4</v>
      </c>
      <c r="AG706" s="27">
        <v>4</v>
      </c>
      <c r="AH706" s="9">
        <v>4</v>
      </c>
      <c r="AI706" s="9">
        <v>4</v>
      </c>
      <c r="AJ706" s="9">
        <v>4</v>
      </c>
      <c r="AK706" s="9">
        <v>4</v>
      </c>
      <c r="AL706" s="9">
        <v>4</v>
      </c>
      <c r="AM706" s="9">
        <v>4</v>
      </c>
      <c r="AN706" s="9">
        <v>4</v>
      </c>
    </row>
    <row r="707" spans="2:40" x14ac:dyDescent="0.25">
      <c r="B707" s="10"/>
      <c r="D707" s="11" t="s">
        <v>5</v>
      </c>
      <c r="Q707" s="28">
        <v>4</v>
      </c>
      <c r="R707" s="18">
        <v>5</v>
      </c>
      <c r="S707" s="18">
        <v>4</v>
      </c>
      <c r="T707" s="18">
        <v>4</v>
      </c>
      <c r="U707" s="18">
        <v>5</v>
      </c>
      <c r="V707" s="29">
        <v>5</v>
      </c>
      <c r="W707" s="29">
        <v>4</v>
      </c>
      <c r="X707" s="29">
        <v>4</v>
      </c>
      <c r="Y707" s="29">
        <v>4</v>
      </c>
      <c r="Z707" s="29">
        <v>5</v>
      </c>
      <c r="AA707" s="29">
        <v>4</v>
      </c>
      <c r="AB707" s="29">
        <v>4</v>
      </c>
      <c r="AC707" s="27">
        <v>4</v>
      </c>
      <c r="AD707" s="27">
        <v>4</v>
      </c>
      <c r="AE707" s="27">
        <v>3</v>
      </c>
      <c r="AF707" s="27">
        <v>0</v>
      </c>
      <c r="AG707" s="27">
        <v>0</v>
      </c>
    </row>
    <row r="709" spans="2:40" ht="31.5" x14ac:dyDescent="0.25">
      <c r="B709" s="10" t="s">
        <v>419</v>
      </c>
      <c r="C709" s="9" t="s">
        <v>116</v>
      </c>
      <c r="D709" s="11" t="s">
        <v>4</v>
      </c>
      <c r="Q709" s="9">
        <v>6</v>
      </c>
      <c r="R709" s="9">
        <v>6</v>
      </c>
      <c r="S709" s="9">
        <v>6</v>
      </c>
      <c r="T709" s="9">
        <v>6</v>
      </c>
      <c r="U709" s="9">
        <v>6</v>
      </c>
      <c r="V709" s="27">
        <v>6</v>
      </c>
      <c r="W709" s="27">
        <v>6</v>
      </c>
      <c r="X709" s="27">
        <v>6</v>
      </c>
      <c r="Y709" s="27">
        <v>6</v>
      </c>
      <c r="Z709" s="27">
        <v>6</v>
      </c>
      <c r="AA709" s="27">
        <v>6</v>
      </c>
      <c r="AB709" s="27">
        <v>6</v>
      </c>
      <c r="AC709" s="27">
        <v>4</v>
      </c>
      <c r="AD709" s="27">
        <v>4</v>
      </c>
      <c r="AE709" s="27">
        <v>4</v>
      </c>
      <c r="AF709" s="27">
        <v>4</v>
      </c>
      <c r="AG709" s="27">
        <v>4</v>
      </c>
      <c r="AH709" s="9">
        <v>4</v>
      </c>
      <c r="AI709" s="9">
        <v>4</v>
      </c>
      <c r="AJ709" s="9">
        <v>4</v>
      </c>
      <c r="AK709" s="9">
        <v>4</v>
      </c>
      <c r="AL709" s="9">
        <v>4</v>
      </c>
      <c r="AM709" s="9">
        <v>4</v>
      </c>
      <c r="AN709" s="9">
        <v>4</v>
      </c>
    </row>
    <row r="710" spans="2:40" x14ac:dyDescent="0.25">
      <c r="B710" s="10"/>
      <c r="D710" s="11" t="s">
        <v>5</v>
      </c>
      <c r="Q710" s="28">
        <v>4</v>
      </c>
      <c r="R710" s="18">
        <v>5</v>
      </c>
      <c r="S710" s="18">
        <v>4</v>
      </c>
      <c r="T710" s="18">
        <v>4</v>
      </c>
      <c r="U710" s="18">
        <v>5</v>
      </c>
      <c r="V710" s="29">
        <v>5</v>
      </c>
      <c r="W710" s="29">
        <v>4</v>
      </c>
      <c r="X710" s="29">
        <v>4</v>
      </c>
      <c r="Y710" s="29">
        <v>4</v>
      </c>
      <c r="Z710" s="29">
        <v>5</v>
      </c>
      <c r="AA710" s="29">
        <v>4</v>
      </c>
      <c r="AB710" s="29">
        <v>4</v>
      </c>
      <c r="AC710" s="27">
        <v>4</v>
      </c>
      <c r="AD710" s="27">
        <v>4</v>
      </c>
      <c r="AE710" s="27">
        <v>3</v>
      </c>
      <c r="AF710" s="27">
        <v>2</v>
      </c>
      <c r="AG710" s="27">
        <v>2</v>
      </c>
    </row>
    <row r="712" spans="2:40" ht="31.5" x14ac:dyDescent="0.25">
      <c r="B712" s="10" t="s">
        <v>420</v>
      </c>
      <c r="C712" s="9" t="s">
        <v>116</v>
      </c>
      <c r="D712" s="11" t="s">
        <v>4</v>
      </c>
      <c r="Q712" s="9">
        <v>6</v>
      </c>
      <c r="R712" s="9">
        <v>6</v>
      </c>
      <c r="S712" s="9">
        <v>6</v>
      </c>
      <c r="T712" s="9">
        <v>6</v>
      </c>
      <c r="U712" s="9">
        <v>6</v>
      </c>
      <c r="V712" s="27">
        <v>6</v>
      </c>
      <c r="W712" s="27">
        <v>6</v>
      </c>
      <c r="X712" s="27">
        <v>6</v>
      </c>
      <c r="Y712" s="27">
        <v>6</v>
      </c>
      <c r="Z712" s="27">
        <v>6</v>
      </c>
      <c r="AA712" s="27">
        <v>6</v>
      </c>
      <c r="AB712" s="27">
        <v>6</v>
      </c>
      <c r="AC712" s="27">
        <v>4</v>
      </c>
      <c r="AD712" s="27">
        <v>4</v>
      </c>
      <c r="AE712" s="27">
        <v>4</v>
      </c>
      <c r="AF712" s="27">
        <v>4</v>
      </c>
      <c r="AG712" s="27">
        <v>4</v>
      </c>
      <c r="AH712" s="9">
        <v>4</v>
      </c>
      <c r="AI712" s="9">
        <v>4</v>
      </c>
      <c r="AJ712" s="9">
        <v>4</v>
      </c>
      <c r="AK712" s="9">
        <v>4</v>
      </c>
      <c r="AL712" s="9">
        <v>4</v>
      </c>
      <c r="AM712" s="9">
        <v>4</v>
      </c>
      <c r="AN712" s="9">
        <v>4</v>
      </c>
    </row>
    <row r="713" spans="2:40" x14ac:dyDescent="0.25">
      <c r="B713" s="10"/>
      <c r="D713" s="11" t="s">
        <v>5</v>
      </c>
      <c r="Q713" s="28">
        <v>4</v>
      </c>
      <c r="R713" s="18">
        <v>5</v>
      </c>
      <c r="S713" s="18">
        <v>4</v>
      </c>
      <c r="T713" s="18">
        <v>4</v>
      </c>
      <c r="U713" s="18">
        <v>5</v>
      </c>
      <c r="V713" s="29">
        <v>5</v>
      </c>
      <c r="W713" s="29">
        <v>4</v>
      </c>
      <c r="X713" s="29">
        <v>4</v>
      </c>
      <c r="Y713" s="29">
        <v>4</v>
      </c>
      <c r="Z713" s="29">
        <v>5</v>
      </c>
      <c r="AA713" s="29">
        <v>4</v>
      </c>
      <c r="AB713" s="29">
        <v>4</v>
      </c>
      <c r="AC713" s="27">
        <v>4</v>
      </c>
      <c r="AD713" s="27">
        <v>4</v>
      </c>
      <c r="AE713" s="27">
        <v>3</v>
      </c>
      <c r="AF713" s="27">
        <v>2</v>
      </c>
      <c r="AG713" s="27">
        <v>2</v>
      </c>
    </row>
    <row r="715" spans="2:40" ht="31.5" x14ac:dyDescent="0.25">
      <c r="B715" s="10" t="s">
        <v>421</v>
      </c>
      <c r="C715" s="9" t="s">
        <v>116</v>
      </c>
      <c r="D715" s="11" t="s">
        <v>4</v>
      </c>
      <c r="Q715" s="9"/>
      <c r="T715" s="9">
        <v>4</v>
      </c>
      <c r="U715" s="9">
        <v>4</v>
      </c>
      <c r="V715" s="9">
        <v>4</v>
      </c>
      <c r="W715" s="9">
        <v>4</v>
      </c>
      <c r="X715" s="9">
        <v>4</v>
      </c>
      <c r="Y715" s="9">
        <v>4</v>
      </c>
      <c r="Z715" s="9">
        <v>4</v>
      </c>
      <c r="AA715" s="9">
        <v>4</v>
      </c>
      <c r="AB715" s="9">
        <v>4</v>
      </c>
      <c r="AC715" s="9">
        <v>4</v>
      </c>
      <c r="AD715" s="9">
        <v>4</v>
      </c>
      <c r="AE715" s="9">
        <v>4</v>
      </c>
      <c r="AF715" s="9">
        <v>4</v>
      </c>
      <c r="AG715" s="9">
        <v>4</v>
      </c>
    </row>
    <row r="716" spans="2:40" x14ac:dyDescent="0.25">
      <c r="B716" s="10"/>
      <c r="D716" s="11" t="s">
        <v>5</v>
      </c>
      <c r="Q716" s="28"/>
      <c r="R716" s="18"/>
      <c r="S716" s="18"/>
      <c r="T716" s="18">
        <v>6</v>
      </c>
      <c r="U716" s="18">
        <v>5</v>
      </c>
      <c r="V716" s="29">
        <v>4</v>
      </c>
      <c r="W716" s="29">
        <v>5</v>
      </c>
      <c r="X716" s="29">
        <v>4</v>
      </c>
      <c r="Y716" s="29">
        <v>4</v>
      </c>
      <c r="Z716" s="29">
        <v>4</v>
      </c>
      <c r="AA716" s="29">
        <v>4</v>
      </c>
      <c r="AB716" s="29">
        <v>4</v>
      </c>
      <c r="AC716" s="27">
        <v>4</v>
      </c>
      <c r="AD716" s="27">
        <v>5</v>
      </c>
      <c r="AE716" s="27">
        <v>4</v>
      </c>
      <c r="AF716" s="27">
        <v>3</v>
      </c>
      <c r="AG716" s="27">
        <v>2</v>
      </c>
    </row>
    <row r="718" spans="2:40" ht="31.5" x14ac:dyDescent="0.25">
      <c r="B718" s="10" t="s">
        <v>422</v>
      </c>
      <c r="C718" s="9" t="s">
        <v>116</v>
      </c>
      <c r="D718" s="11" t="s">
        <v>4</v>
      </c>
      <c r="Q718" s="9"/>
      <c r="T718" s="9">
        <v>4</v>
      </c>
      <c r="U718" s="9">
        <v>4</v>
      </c>
      <c r="V718" s="9">
        <v>4</v>
      </c>
      <c r="W718" s="9">
        <v>4</v>
      </c>
      <c r="X718" s="9">
        <v>4</v>
      </c>
      <c r="Y718" s="9">
        <v>4</v>
      </c>
      <c r="Z718" s="9">
        <v>4</v>
      </c>
      <c r="AA718" s="9">
        <v>4</v>
      </c>
      <c r="AB718" s="9">
        <v>4</v>
      </c>
      <c r="AC718" s="9">
        <v>4</v>
      </c>
      <c r="AD718" s="9">
        <v>4</v>
      </c>
      <c r="AE718" s="9">
        <v>4</v>
      </c>
      <c r="AF718" s="9">
        <v>4</v>
      </c>
      <c r="AG718" s="9">
        <v>4</v>
      </c>
    </row>
    <row r="719" spans="2:40" x14ac:dyDescent="0.25">
      <c r="B719" s="10"/>
      <c r="D719" s="11" t="s">
        <v>5</v>
      </c>
      <c r="Q719" s="28"/>
      <c r="R719" s="18"/>
      <c r="S719" s="18"/>
      <c r="T719" s="18">
        <v>4</v>
      </c>
      <c r="U719" s="18">
        <v>4</v>
      </c>
      <c r="V719" s="29">
        <v>4</v>
      </c>
      <c r="W719" s="29">
        <v>2</v>
      </c>
      <c r="X719" s="29">
        <v>4</v>
      </c>
      <c r="Y719" s="29">
        <v>4</v>
      </c>
      <c r="Z719" s="29">
        <v>4</v>
      </c>
      <c r="AA719" s="29">
        <v>4</v>
      </c>
      <c r="AB719" s="29">
        <v>4</v>
      </c>
      <c r="AC719" s="27">
        <v>3</v>
      </c>
      <c r="AD719" s="27">
        <v>3</v>
      </c>
      <c r="AE719" s="27">
        <v>3</v>
      </c>
      <c r="AF719" s="27">
        <v>2</v>
      </c>
      <c r="AG719" s="27">
        <v>1</v>
      </c>
    </row>
    <row r="721" spans="2:40" ht="31.5" x14ac:dyDescent="0.25">
      <c r="B721" s="10" t="s">
        <v>423</v>
      </c>
      <c r="C721" s="9" t="s">
        <v>116</v>
      </c>
      <c r="D721" s="11" t="s">
        <v>4</v>
      </c>
      <c r="Q721" s="9"/>
      <c r="T721" s="9">
        <v>4</v>
      </c>
      <c r="U721" s="9">
        <v>4</v>
      </c>
      <c r="V721" s="9">
        <v>4</v>
      </c>
      <c r="W721" s="9">
        <v>4</v>
      </c>
      <c r="X721" s="9">
        <v>4</v>
      </c>
      <c r="Y721" s="9">
        <v>4</v>
      </c>
      <c r="Z721" s="9">
        <v>4</v>
      </c>
      <c r="AA721" s="9">
        <v>4</v>
      </c>
      <c r="AB721" s="9">
        <v>4</v>
      </c>
      <c r="AC721" s="9">
        <v>4</v>
      </c>
      <c r="AD721" s="9">
        <v>4</v>
      </c>
      <c r="AE721" s="9">
        <v>4</v>
      </c>
      <c r="AF721" s="9">
        <v>4</v>
      </c>
      <c r="AG721" s="9">
        <v>4</v>
      </c>
    </row>
    <row r="722" spans="2:40" x14ac:dyDescent="0.25">
      <c r="B722" s="10"/>
      <c r="D722" s="11" t="s">
        <v>5</v>
      </c>
      <c r="Q722" s="28"/>
      <c r="R722" s="18"/>
      <c r="S722" s="18"/>
      <c r="T722" s="18">
        <v>3</v>
      </c>
      <c r="U722" s="18">
        <v>4</v>
      </c>
      <c r="V722" s="29">
        <v>5</v>
      </c>
      <c r="W722" s="29">
        <v>5</v>
      </c>
      <c r="X722" s="29">
        <v>4</v>
      </c>
      <c r="Y722" s="29">
        <v>4</v>
      </c>
      <c r="Z722" s="29">
        <v>5</v>
      </c>
      <c r="AA722" s="29">
        <v>4</v>
      </c>
      <c r="AB722" s="29">
        <v>4</v>
      </c>
      <c r="AC722" s="27">
        <v>5</v>
      </c>
      <c r="AD722" s="27">
        <v>4</v>
      </c>
      <c r="AE722" s="27">
        <v>4</v>
      </c>
      <c r="AF722" s="27">
        <v>4</v>
      </c>
      <c r="AG722" s="27">
        <v>3</v>
      </c>
    </row>
    <row r="724" spans="2:40" ht="31.5" x14ac:dyDescent="0.25">
      <c r="B724" s="198" t="s">
        <v>424</v>
      </c>
      <c r="C724" s="9" t="s">
        <v>116</v>
      </c>
      <c r="D724" s="11" t="s">
        <v>4</v>
      </c>
      <c r="Q724" s="9"/>
      <c r="T724" s="9">
        <v>4</v>
      </c>
      <c r="U724" s="9">
        <v>4</v>
      </c>
      <c r="V724" s="9">
        <v>4</v>
      </c>
      <c r="W724" s="9">
        <v>4</v>
      </c>
      <c r="X724" s="9">
        <v>4</v>
      </c>
      <c r="Y724" s="9">
        <v>4</v>
      </c>
      <c r="Z724" s="9">
        <v>4</v>
      </c>
      <c r="AA724" s="9">
        <v>4</v>
      </c>
      <c r="AB724" s="9">
        <v>4</v>
      </c>
      <c r="AC724" s="9">
        <v>4</v>
      </c>
      <c r="AD724" s="9">
        <v>4</v>
      </c>
      <c r="AE724" s="9">
        <v>4</v>
      </c>
      <c r="AF724" s="9">
        <v>4</v>
      </c>
      <c r="AG724" s="9">
        <v>4</v>
      </c>
    </row>
    <row r="725" spans="2:40" x14ac:dyDescent="0.25">
      <c r="B725" s="10"/>
      <c r="D725" s="11" t="s">
        <v>5</v>
      </c>
      <c r="Q725" s="28"/>
      <c r="R725" s="18"/>
      <c r="S725" s="18"/>
      <c r="T725" s="18">
        <v>6</v>
      </c>
      <c r="U725" s="18">
        <v>5</v>
      </c>
      <c r="V725" s="29">
        <v>5</v>
      </c>
      <c r="W725" s="29">
        <v>5</v>
      </c>
      <c r="X725" s="29">
        <v>4</v>
      </c>
      <c r="Y725" s="29">
        <v>3</v>
      </c>
      <c r="Z725" s="29">
        <v>4</v>
      </c>
      <c r="AA725" s="29">
        <v>4</v>
      </c>
      <c r="AB725" s="29">
        <v>4</v>
      </c>
      <c r="AC725" s="27">
        <v>4</v>
      </c>
      <c r="AD725" s="27">
        <v>5</v>
      </c>
      <c r="AE725" s="27">
        <v>5</v>
      </c>
      <c r="AF725" s="27">
        <v>4</v>
      </c>
      <c r="AG725" s="27">
        <v>3</v>
      </c>
    </row>
    <row r="727" spans="2:40" ht="31.5" x14ac:dyDescent="0.25">
      <c r="B727" s="10" t="s">
        <v>425</v>
      </c>
      <c r="C727" s="9" t="s">
        <v>116</v>
      </c>
      <c r="D727" s="11" t="s">
        <v>4</v>
      </c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9">
        <v>90</v>
      </c>
      <c r="R727" s="9">
        <v>90</v>
      </c>
      <c r="S727" s="9">
        <v>90</v>
      </c>
      <c r="T727" s="9">
        <v>90</v>
      </c>
      <c r="U727" s="9">
        <v>90</v>
      </c>
      <c r="V727" s="27">
        <v>90</v>
      </c>
      <c r="W727" s="27">
        <v>90</v>
      </c>
      <c r="X727" s="27">
        <v>90</v>
      </c>
      <c r="Y727" s="27">
        <v>90</v>
      </c>
      <c r="Z727" s="27">
        <v>90</v>
      </c>
      <c r="AA727" s="27">
        <v>90</v>
      </c>
      <c r="AB727" s="27">
        <v>90</v>
      </c>
      <c r="AC727" s="27">
        <v>106</v>
      </c>
      <c r="AD727" s="27">
        <v>106</v>
      </c>
      <c r="AE727" s="27">
        <v>106</v>
      </c>
      <c r="AF727" s="27">
        <v>106</v>
      </c>
      <c r="AG727" s="27">
        <v>106</v>
      </c>
      <c r="AH727" s="9">
        <v>106</v>
      </c>
      <c r="AI727" s="9">
        <v>106</v>
      </c>
      <c r="AJ727" s="9">
        <v>106</v>
      </c>
      <c r="AK727" s="9">
        <v>106</v>
      </c>
      <c r="AL727" s="9">
        <v>106</v>
      </c>
      <c r="AM727" s="9">
        <v>106</v>
      </c>
      <c r="AN727" s="9">
        <v>106</v>
      </c>
    </row>
    <row r="728" spans="2:40" x14ac:dyDescent="0.25">
      <c r="B728" s="10"/>
      <c r="D728" s="11" t="s">
        <v>5</v>
      </c>
      <c r="Q728" s="9">
        <v>80</v>
      </c>
      <c r="R728" s="9">
        <v>112</v>
      </c>
      <c r="S728" s="9">
        <v>101</v>
      </c>
      <c r="T728" s="9">
        <v>91</v>
      </c>
      <c r="U728" s="9">
        <v>124</v>
      </c>
      <c r="V728" s="27">
        <v>121</v>
      </c>
      <c r="W728" s="27">
        <v>100</v>
      </c>
      <c r="X728" s="27">
        <v>115</v>
      </c>
      <c r="Y728" s="27">
        <v>109</v>
      </c>
      <c r="Z728" s="27">
        <v>110</v>
      </c>
      <c r="AA728" s="27">
        <v>112</v>
      </c>
      <c r="AB728" s="27">
        <v>92</v>
      </c>
      <c r="AC728" s="27">
        <v>88</v>
      </c>
      <c r="AD728" s="27">
        <v>97</v>
      </c>
      <c r="AE728" s="27">
        <v>112</v>
      </c>
    </row>
    <row r="729" spans="2:40" x14ac:dyDescent="0.25">
      <c r="B729" s="10"/>
      <c r="Q729" s="9"/>
    </row>
    <row r="730" spans="2:40" ht="31.5" x14ac:dyDescent="0.25">
      <c r="B730" s="10" t="s">
        <v>426</v>
      </c>
      <c r="C730" s="9" t="s">
        <v>116</v>
      </c>
      <c r="D730" s="11" t="s">
        <v>4</v>
      </c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9">
        <v>90</v>
      </c>
      <c r="R730" s="9">
        <v>90</v>
      </c>
      <c r="S730" s="9">
        <v>90</v>
      </c>
      <c r="T730" s="9">
        <v>90</v>
      </c>
      <c r="U730" s="9">
        <v>90</v>
      </c>
      <c r="V730" s="27">
        <v>90</v>
      </c>
      <c r="W730" s="27">
        <v>90</v>
      </c>
      <c r="X730" s="27">
        <v>90</v>
      </c>
      <c r="Y730" s="27">
        <v>90</v>
      </c>
      <c r="Z730" s="27">
        <v>90</v>
      </c>
      <c r="AA730" s="27">
        <v>90</v>
      </c>
      <c r="AB730" s="27">
        <v>90</v>
      </c>
      <c r="AC730" s="27">
        <v>106</v>
      </c>
      <c r="AD730" s="27">
        <v>106</v>
      </c>
      <c r="AE730" s="27">
        <v>106</v>
      </c>
      <c r="AF730" s="27">
        <v>106</v>
      </c>
      <c r="AG730" s="27">
        <v>106</v>
      </c>
      <c r="AH730" s="9">
        <v>106</v>
      </c>
      <c r="AI730" s="9">
        <v>106</v>
      </c>
      <c r="AJ730" s="9">
        <v>106</v>
      </c>
      <c r="AK730" s="9">
        <v>106</v>
      </c>
      <c r="AL730" s="9">
        <v>106</v>
      </c>
      <c r="AM730" s="9">
        <v>106</v>
      </c>
      <c r="AN730" s="9">
        <v>106</v>
      </c>
    </row>
    <row r="731" spans="2:40" x14ac:dyDescent="0.25">
      <c r="B731" s="10"/>
      <c r="D731" s="11" t="s">
        <v>5</v>
      </c>
      <c r="Q731" s="9">
        <v>80</v>
      </c>
      <c r="R731" s="9">
        <v>112</v>
      </c>
      <c r="S731" s="9">
        <v>101</v>
      </c>
      <c r="T731" s="9">
        <v>91</v>
      </c>
      <c r="U731" s="9">
        <v>124</v>
      </c>
      <c r="V731" s="27">
        <v>121</v>
      </c>
      <c r="W731" s="27">
        <v>100</v>
      </c>
      <c r="X731" s="27">
        <v>115</v>
      </c>
      <c r="Y731" s="27">
        <v>109</v>
      </c>
      <c r="Z731" s="27">
        <v>110</v>
      </c>
      <c r="AA731" s="27">
        <v>112</v>
      </c>
      <c r="AB731" s="27">
        <v>92</v>
      </c>
      <c r="AC731" s="27">
        <v>88</v>
      </c>
      <c r="AD731" s="27">
        <v>97</v>
      </c>
      <c r="AE731" s="27">
        <v>112</v>
      </c>
    </row>
    <row r="732" spans="2:40" x14ac:dyDescent="0.25">
      <c r="B732" s="10"/>
      <c r="Q732" s="9"/>
    </row>
    <row r="733" spans="2:40" ht="31.5" x14ac:dyDescent="0.25">
      <c r="B733" s="10" t="s">
        <v>427</v>
      </c>
      <c r="C733" s="9" t="s">
        <v>116</v>
      </c>
      <c r="D733" s="11" t="s">
        <v>4</v>
      </c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9">
        <v>90</v>
      </c>
      <c r="R733" s="9">
        <v>90</v>
      </c>
      <c r="S733" s="9">
        <v>90</v>
      </c>
      <c r="T733" s="9">
        <v>90</v>
      </c>
      <c r="U733" s="9">
        <v>90</v>
      </c>
      <c r="V733" s="27">
        <v>90</v>
      </c>
      <c r="W733" s="27">
        <v>90</v>
      </c>
      <c r="X733" s="27">
        <v>90</v>
      </c>
      <c r="Y733" s="27">
        <v>90</v>
      </c>
      <c r="Z733" s="27">
        <v>90</v>
      </c>
      <c r="AA733" s="27">
        <v>90</v>
      </c>
      <c r="AB733" s="27">
        <v>90</v>
      </c>
      <c r="AC733" s="27">
        <v>106</v>
      </c>
      <c r="AD733" s="27">
        <v>106</v>
      </c>
      <c r="AE733" s="27">
        <v>106</v>
      </c>
      <c r="AF733" s="27">
        <v>106</v>
      </c>
      <c r="AG733" s="27">
        <v>106</v>
      </c>
      <c r="AH733" s="9">
        <v>106</v>
      </c>
      <c r="AI733" s="9">
        <v>106</v>
      </c>
      <c r="AJ733" s="9">
        <v>106</v>
      </c>
      <c r="AK733" s="9">
        <v>106</v>
      </c>
      <c r="AL733" s="9">
        <v>106</v>
      </c>
      <c r="AM733" s="9">
        <v>106</v>
      </c>
      <c r="AN733" s="9">
        <v>106</v>
      </c>
    </row>
    <row r="734" spans="2:40" x14ac:dyDescent="0.25">
      <c r="B734" s="10"/>
      <c r="D734" s="11" t="s">
        <v>5</v>
      </c>
      <c r="Q734" s="9">
        <v>80</v>
      </c>
      <c r="R734" s="9">
        <v>112</v>
      </c>
      <c r="S734" s="9">
        <v>101</v>
      </c>
      <c r="T734" s="9">
        <v>91</v>
      </c>
      <c r="U734" s="9">
        <v>124</v>
      </c>
      <c r="V734" s="27">
        <v>121</v>
      </c>
      <c r="W734" s="27">
        <v>100</v>
      </c>
      <c r="X734" s="27">
        <v>115</v>
      </c>
      <c r="Y734" s="27">
        <v>109</v>
      </c>
      <c r="Z734" s="27">
        <v>110</v>
      </c>
      <c r="AA734" s="27">
        <v>112</v>
      </c>
      <c r="AB734" s="27">
        <v>92</v>
      </c>
      <c r="AC734" s="27">
        <v>88</v>
      </c>
      <c r="AD734" s="27">
        <v>97</v>
      </c>
      <c r="AE734" s="27">
        <v>112</v>
      </c>
    </row>
    <row r="735" spans="2:40" x14ac:dyDescent="0.25">
      <c r="B735" s="10"/>
      <c r="Q735" s="9"/>
    </row>
    <row r="736" spans="2:40" ht="31.5" x14ac:dyDescent="0.25">
      <c r="B736" s="10" t="s">
        <v>428</v>
      </c>
      <c r="C736" s="9" t="s">
        <v>116</v>
      </c>
      <c r="D736" s="11" t="s">
        <v>4</v>
      </c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9">
        <v>90</v>
      </c>
      <c r="R736" s="9">
        <v>90</v>
      </c>
      <c r="S736" s="9">
        <v>90</v>
      </c>
      <c r="T736" s="9">
        <v>90</v>
      </c>
      <c r="U736" s="9">
        <v>90</v>
      </c>
      <c r="V736" s="27">
        <v>90</v>
      </c>
      <c r="W736" s="27">
        <v>90</v>
      </c>
      <c r="X736" s="27">
        <v>90</v>
      </c>
      <c r="Y736" s="27">
        <v>90</v>
      </c>
      <c r="Z736" s="27">
        <v>90</v>
      </c>
      <c r="AA736" s="27">
        <v>90</v>
      </c>
      <c r="AB736" s="27">
        <v>90</v>
      </c>
      <c r="AC736" s="27">
        <v>106</v>
      </c>
      <c r="AD736" s="27">
        <v>106</v>
      </c>
      <c r="AE736" s="27">
        <v>106</v>
      </c>
      <c r="AF736" s="27">
        <v>106</v>
      </c>
      <c r="AG736" s="27">
        <v>106</v>
      </c>
      <c r="AH736" s="9">
        <v>106</v>
      </c>
      <c r="AI736" s="9">
        <v>106</v>
      </c>
      <c r="AJ736" s="9">
        <v>106</v>
      </c>
      <c r="AK736" s="9">
        <v>106</v>
      </c>
      <c r="AL736" s="9">
        <v>106</v>
      </c>
      <c r="AM736" s="9">
        <v>106</v>
      </c>
      <c r="AN736" s="9">
        <v>106</v>
      </c>
    </row>
    <row r="737" spans="2:40" x14ac:dyDescent="0.25">
      <c r="B737" s="10"/>
      <c r="D737" s="11" t="s">
        <v>5</v>
      </c>
      <c r="Q737" s="9">
        <v>80</v>
      </c>
      <c r="R737" s="9">
        <v>112</v>
      </c>
      <c r="S737" s="9">
        <v>101</v>
      </c>
      <c r="T737" s="9">
        <v>91</v>
      </c>
      <c r="U737" s="9">
        <v>124</v>
      </c>
      <c r="V737" s="27">
        <v>121</v>
      </c>
      <c r="W737" s="27">
        <v>100</v>
      </c>
      <c r="X737" s="27">
        <v>115</v>
      </c>
      <c r="Y737" s="27">
        <v>109</v>
      </c>
      <c r="Z737" s="27">
        <v>110</v>
      </c>
      <c r="AA737" s="27">
        <v>112</v>
      </c>
      <c r="AB737" s="27">
        <v>92</v>
      </c>
      <c r="AC737" s="27">
        <v>88</v>
      </c>
      <c r="AD737" s="27">
        <v>97</v>
      </c>
      <c r="AE737" s="27">
        <v>112</v>
      </c>
    </row>
    <row r="738" spans="2:40" x14ac:dyDescent="0.25">
      <c r="B738" s="10"/>
      <c r="Q738" s="9"/>
    </row>
    <row r="739" spans="2:40" ht="31.5" x14ac:dyDescent="0.25">
      <c r="B739" s="10" t="s">
        <v>429</v>
      </c>
      <c r="C739" s="9" t="s">
        <v>116</v>
      </c>
      <c r="D739" s="11" t="s">
        <v>4</v>
      </c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9"/>
    </row>
    <row r="740" spans="2:40" x14ac:dyDescent="0.25">
      <c r="B740" s="10"/>
      <c r="D740" s="11" t="s">
        <v>5</v>
      </c>
      <c r="Q740" s="9"/>
    </row>
    <row r="741" spans="2:40" x14ac:dyDescent="0.25">
      <c r="B741" s="10"/>
      <c r="Q741" s="9"/>
    </row>
    <row r="742" spans="2:40" ht="31.5" x14ac:dyDescent="0.25">
      <c r="B742" s="10" t="s">
        <v>430</v>
      </c>
      <c r="C742" s="9" t="s">
        <v>116</v>
      </c>
      <c r="D742" s="11" t="s">
        <v>4</v>
      </c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9"/>
    </row>
    <row r="743" spans="2:40" x14ac:dyDescent="0.25">
      <c r="B743" s="10"/>
      <c r="D743" s="11" t="s">
        <v>5</v>
      </c>
      <c r="Q743" s="9"/>
    </row>
    <row r="744" spans="2:40" x14ac:dyDescent="0.25">
      <c r="B744" s="10"/>
      <c r="Q744" s="9"/>
    </row>
    <row r="745" spans="2:40" ht="31.5" x14ac:dyDescent="0.25">
      <c r="B745" s="10" t="s">
        <v>431</v>
      </c>
      <c r="C745" s="9" t="s">
        <v>116</v>
      </c>
      <c r="D745" s="11" t="s">
        <v>4</v>
      </c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9"/>
    </row>
    <row r="746" spans="2:40" x14ac:dyDescent="0.25">
      <c r="B746" s="10"/>
      <c r="D746" s="11" t="s">
        <v>5</v>
      </c>
      <c r="Q746" s="9"/>
    </row>
    <row r="747" spans="2:40" x14ac:dyDescent="0.25">
      <c r="B747" s="10"/>
      <c r="Q747" s="9"/>
    </row>
    <row r="748" spans="2:40" ht="31.5" x14ac:dyDescent="0.25">
      <c r="B748" s="10" t="s">
        <v>432</v>
      </c>
      <c r="C748" s="9" t="s">
        <v>116</v>
      </c>
      <c r="D748" s="11" t="s">
        <v>4</v>
      </c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9"/>
    </row>
    <row r="749" spans="2:40" x14ac:dyDescent="0.25">
      <c r="B749" s="10"/>
      <c r="D749" s="11" t="s">
        <v>5</v>
      </c>
      <c r="Q749" s="9"/>
    </row>
    <row r="750" spans="2:40" ht="31.5" x14ac:dyDescent="0.25">
      <c r="B750" s="10" t="s">
        <v>433</v>
      </c>
      <c r="C750" s="9" t="s">
        <v>116</v>
      </c>
      <c r="D750" s="11" t="s">
        <v>4</v>
      </c>
      <c r="Q750" s="9">
        <v>4</v>
      </c>
      <c r="R750" s="9">
        <v>4</v>
      </c>
      <c r="S750" s="9">
        <v>4</v>
      </c>
      <c r="T750" s="9">
        <v>4</v>
      </c>
      <c r="U750" s="9">
        <v>4</v>
      </c>
      <c r="V750" s="27">
        <v>4</v>
      </c>
      <c r="W750" s="27">
        <v>4</v>
      </c>
      <c r="X750" s="27">
        <v>4</v>
      </c>
      <c r="Y750" s="27">
        <v>4</v>
      </c>
      <c r="Z750" s="27">
        <v>4</v>
      </c>
      <c r="AA750" s="27">
        <v>4</v>
      </c>
      <c r="AB750" s="27">
        <v>4</v>
      </c>
      <c r="AC750" s="27">
        <v>2</v>
      </c>
      <c r="AD750" s="27">
        <v>2</v>
      </c>
      <c r="AE750" s="27">
        <v>2</v>
      </c>
      <c r="AF750" s="27">
        <v>2</v>
      </c>
      <c r="AG750" s="27">
        <v>2</v>
      </c>
      <c r="AH750" s="9">
        <v>2</v>
      </c>
      <c r="AI750" s="9">
        <v>2</v>
      </c>
      <c r="AJ750" s="9">
        <v>2</v>
      </c>
      <c r="AK750" s="9">
        <v>2</v>
      </c>
      <c r="AL750" s="9">
        <v>2</v>
      </c>
      <c r="AM750" s="9">
        <v>2</v>
      </c>
      <c r="AN750" s="9">
        <v>2</v>
      </c>
    </row>
    <row r="751" spans="2:40" x14ac:dyDescent="0.25">
      <c r="B751" s="10"/>
      <c r="D751" s="11" t="s">
        <v>5</v>
      </c>
      <c r="Q751" s="28">
        <v>2</v>
      </c>
      <c r="R751" s="18">
        <v>2</v>
      </c>
      <c r="S751" s="18">
        <v>3</v>
      </c>
      <c r="T751" s="18">
        <v>3</v>
      </c>
      <c r="U751" s="18">
        <v>2</v>
      </c>
      <c r="V751" s="29">
        <v>2</v>
      </c>
      <c r="W751" s="29">
        <v>2</v>
      </c>
      <c r="X751" s="29">
        <v>2</v>
      </c>
      <c r="Y751" s="29">
        <v>3</v>
      </c>
      <c r="Z751" s="29">
        <v>3</v>
      </c>
      <c r="AA751" s="29">
        <v>2</v>
      </c>
      <c r="AB751" s="29">
        <v>2</v>
      </c>
      <c r="AC751" s="27">
        <v>2</v>
      </c>
      <c r="AD751" s="27">
        <v>3</v>
      </c>
      <c r="AE751" s="27">
        <v>2</v>
      </c>
      <c r="AF751" s="27">
        <v>1</v>
      </c>
      <c r="AG751" s="27">
        <v>1</v>
      </c>
    </row>
    <row r="753" spans="2:40" ht="31.5" x14ac:dyDescent="0.25">
      <c r="B753" s="10" t="s">
        <v>434</v>
      </c>
      <c r="C753" s="9" t="s">
        <v>116</v>
      </c>
      <c r="D753" s="11" t="s">
        <v>4</v>
      </c>
      <c r="Q753" s="9">
        <v>4</v>
      </c>
      <c r="R753" s="9">
        <v>4</v>
      </c>
      <c r="S753" s="9">
        <v>4</v>
      </c>
      <c r="T753" s="9">
        <v>4</v>
      </c>
      <c r="U753" s="9">
        <v>4</v>
      </c>
      <c r="V753" s="27">
        <v>4</v>
      </c>
      <c r="W753" s="27">
        <v>4</v>
      </c>
      <c r="X753" s="27">
        <v>4</v>
      </c>
      <c r="Y753" s="27">
        <v>4</v>
      </c>
      <c r="Z753" s="27">
        <v>4</v>
      </c>
      <c r="AA753" s="27">
        <v>4</v>
      </c>
      <c r="AB753" s="27">
        <v>4</v>
      </c>
      <c r="AC753" s="27">
        <v>2</v>
      </c>
      <c r="AD753" s="27">
        <v>2</v>
      </c>
      <c r="AE753" s="27">
        <v>2</v>
      </c>
      <c r="AF753" s="27">
        <v>2</v>
      </c>
      <c r="AG753" s="27">
        <v>2</v>
      </c>
      <c r="AH753" s="9">
        <v>2</v>
      </c>
      <c r="AI753" s="9">
        <v>2</v>
      </c>
      <c r="AJ753" s="9">
        <v>2</v>
      </c>
      <c r="AK753" s="9">
        <v>2</v>
      </c>
      <c r="AL753" s="9">
        <v>2</v>
      </c>
      <c r="AM753" s="9">
        <v>2</v>
      </c>
      <c r="AN753" s="9">
        <v>2</v>
      </c>
    </row>
    <row r="754" spans="2:40" x14ac:dyDescent="0.25">
      <c r="B754" s="10"/>
      <c r="D754" s="11" t="s">
        <v>5</v>
      </c>
      <c r="Q754" s="28">
        <v>2</v>
      </c>
      <c r="R754" s="18">
        <v>2</v>
      </c>
      <c r="S754" s="18">
        <v>3</v>
      </c>
      <c r="T754" s="18">
        <v>3</v>
      </c>
      <c r="U754" s="18">
        <v>2</v>
      </c>
      <c r="V754" s="29">
        <v>2</v>
      </c>
      <c r="W754" s="29">
        <v>2</v>
      </c>
      <c r="X754" s="29">
        <v>2</v>
      </c>
      <c r="Y754" s="29">
        <v>3</v>
      </c>
      <c r="Z754" s="29">
        <v>3</v>
      </c>
      <c r="AA754" s="29">
        <v>2</v>
      </c>
      <c r="AB754" s="29">
        <v>2</v>
      </c>
      <c r="AC754" s="27">
        <v>2</v>
      </c>
      <c r="AD754" s="27">
        <v>3</v>
      </c>
      <c r="AE754" s="27">
        <v>2</v>
      </c>
      <c r="AF754" s="27">
        <v>0</v>
      </c>
      <c r="AG754" s="27">
        <v>0</v>
      </c>
    </row>
    <row r="756" spans="2:40" ht="31.5" x14ac:dyDescent="0.25">
      <c r="B756" s="10" t="s">
        <v>435</v>
      </c>
      <c r="C756" s="9" t="s">
        <v>116</v>
      </c>
      <c r="D756" s="11" t="s">
        <v>4</v>
      </c>
      <c r="Q756" s="9">
        <v>4</v>
      </c>
      <c r="R756" s="9">
        <v>4</v>
      </c>
      <c r="S756" s="9">
        <v>4</v>
      </c>
      <c r="T756" s="9">
        <v>4</v>
      </c>
      <c r="U756" s="9">
        <v>4</v>
      </c>
      <c r="V756" s="27">
        <v>4</v>
      </c>
      <c r="W756" s="27">
        <v>4</v>
      </c>
      <c r="X756" s="27">
        <v>4</v>
      </c>
      <c r="Y756" s="27">
        <v>4</v>
      </c>
      <c r="Z756" s="27">
        <v>4</v>
      </c>
      <c r="AA756" s="27">
        <v>4</v>
      </c>
      <c r="AB756" s="27">
        <v>4</v>
      </c>
      <c r="AC756" s="27">
        <v>2</v>
      </c>
      <c r="AD756" s="27">
        <v>2</v>
      </c>
      <c r="AE756" s="27">
        <v>2</v>
      </c>
      <c r="AF756" s="27">
        <v>2</v>
      </c>
      <c r="AG756" s="27">
        <v>2</v>
      </c>
      <c r="AH756" s="9">
        <v>2</v>
      </c>
      <c r="AI756" s="9">
        <v>2</v>
      </c>
      <c r="AJ756" s="9">
        <v>2</v>
      </c>
      <c r="AK756" s="9">
        <v>2</v>
      </c>
      <c r="AL756" s="9">
        <v>2</v>
      </c>
      <c r="AM756" s="9">
        <v>2</v>
      </c>
      <c r="AN756" s="9">
        <v>2</v>
      </c>
    </row>
    <row r="757" spans="2:40" x14ac:dyDescent="0.25">
      <c r="B757" s="10"/>
      <c r="D757" s="11" t="s">
        <v>5</v>
      </c>
      <c r="Q757" s="28">
        <v>2</v>
      </c>
      <c r="R757" s="18">
        <v>2</v>
      </c>
      <c r="S757" s="18">
        <v>3</v>
      </c>
      <c r="T757" s="18">
        <v>3</v>
      </c>
      <c r="U757" s="18">
        <v>2</v>
      </c>
      <c r="V757" s="29">
        <v>2</v>
      </c>
      <c r="W757" s="29">
        <v>2</v>
      </c>
      <c r="X757" s="29">
        <v>2</v>
      </c>
      <c r="Y757" s="29">
        <v>3</v>
      </c>
      <c r="Z757" s="29">
        <v>3</v>
      </c>
      <c r="AA757" s="29">
        <v>2</v>
      </c>
      <c r="AB757" s="29">
        <v>2</v>
      </c>
      <c r="AC757" s="27">
        <v>2</v>
      </c>
      <c r="AD757" s="27">
        <v>3</v>
      </c>
      <c r="AE757" s="27">
        <v>2</v>
      </c>
      <c r="AF757" s="27">
        <v>1</v>
      </c>
      <c r="AG757" s="27">
        <v>1</v>
      </c>
    </row>
    <row r="759" spans="2:40" ht="31.5" x14ac:dyDescent="0.25">
      <c r="B759" s="10" t="s">
        <v>436</v>
      </c>
      <c r="C759" s="9" t="s">
        <v>116</v>
      </c>
      <c r="D759" s="11" t="s">
        <v>4</v>
      </c>
      <c r="Q759" s="9">
        <v>4</v>
      </c>
      <c r="R759" s="9">
        <v>4</v>
      </c>
      <c r="S759" s="9">
        <v>4</v>
      </c>
      <c r="T759" s="9">
        <v>4</v>
      </c>
      <c r="U759" s="9">
        <v>4</v>
      </c>
      <c r="V759" s="27">
        <v>4</v>
      </c>
      <c r="W759" s="27">
        <v>4</v>
      </c>
      <c r="X759" s="27">
        <v>4</v>
      </c>
      <c r="Y759" s="27">
        <v>4</v>
      </c>
      <c r="Z759" s="27">
        <v>4</v>
      </c>
      <c r="AA759" s="27">
        <v>4</v>
      </c>
      <c r="AB759" s="27">
        <v>4</v>
      </c>
      <c r="AC759" s="27">
        <v>2</v>
      </c>
      <c r="AD759" s="27">
        <v>2</v>
      </c>
      <c r="AE759" s="27">
        <v>2</v>
      </c>
      <c r="AF759" s="27">
        <v>2</v>
      </c>
      <c r="AG759" s="27">
        <v>2</v>
      </c>
      <c r="AH759" s="9">
        <v>2</v>
      </c>
      <c r="AI759" s="9">
        <v>2</v>
      </c>
      <c r="AJ759" s="9">
        <v>2</v>
      </c>
      <c r="AK759" s="9">
        <v>2</v>
      </c>
      <c r="AL759" s="9">
        <v>2</v>
      </c>
      <c r="AM759" s="9">
        <v>2</v>
      </c>
      <c r="AN759" s="9">
        <v>2</v>
      </c>
    </row>
    <row r="760" spans="2:40" x14ac:dyDescent="0.25">
      <c r="B760" s="10"/>
      <c r="D760" s="11" t="s">
        <v>5</v>
      </c>
      <c r="Q760" s="28">
        <v>2</v>
      </c>
      <c r="R760" s="18">
        <v>2</v>
      </c>
      <c r="S760" s="18">
        <v>3</v>
      </c>
      <c r="T760" s="18">
        <v>3</v>
      </c>
      <c r="U760" s="18">
        <v>2</v>
      </c>
      <c r="V760" s="29">
        <v>2</v>
      </c>
      <c r="W760" s="29">
        <v>2</v>
      </c>
      <c r="X760" s="29">
        <v>2</v>
      </c>
      <c r="Y760" s="29">
        <v>3</v>
      </c>
      <c r="Z760" s="29">
        <v>3</v>
      </c>
      <c r="AA760" s="29">
        <v>2</v>
      </c>
      <c r="AB760" s="29">
        <v>2</v>
      </c>
      <c r="AC760" s="27">
        <v>2</v>
      </c>
      <c r="AD760" s="27">
        <v>3</v>
      </c>
      <c r="AE760" s="27">
        <v>2</v>
      </c>
      <c r="AF760" s="27">
        <v>1</v>
      </c>
      <c r="AG760" s="27">
        <v>1</v>
      </c>
    </row>
    <row r="762" spans="2:40" ht="31.5" x14ac:dyDescent="0.25">
      <c r="B762" s="10" t="s">
        <v>437</v>
      </c>
      <c r="C762" s="9" t="s">
        <v>116</v>
      </c>
      <c r="D762" s="11" t="s">
        <v>4</v>
      </c>
      <c r="Q762" s="9"/>
    </row>
    <row r="763" spans="2:40" x14ac:dyDescent="0.25">
      <c r="B763" s="10"/>
      <c r="D763" s="11" t="s">
        <v>5</v>
      </c>
      <c r="Q763" s="28"/>
      <c r="R763" s="18"/>
      <c r="S763" s="18"/>
      <c r="T763" s="18"/>
      <c r="U763" s="18"/>
      <c r="V763" s="29"/>
      <c r="W763" s="29"/>
      <c r="X763" s="29"/>
      <c r="Y763" s="29"/>
      <c r="Z763" s="29"/>
      <c r="AA763" s="29"/>
      <c r="AB763" s="29"/>
    </row>
    <row r="765" spans="2:40" ht="31.5" x14ac:dyDescent="0.25">
      <c r="B765" s="10" t="s">
        <v>438</v>
      </c>
      <c r="C765" s="9" t="s">
        <v>116</v>
      </c>
      <c r="D765" s="11" t="s">
        <v>4</v>
      </c>
      <c r="Q765" s="9"/>
    </row>
    <row r="766" spans="2:40" x14ac:dyDescent="0.25">
      <c r="B766" s="10"/>
      <c r="D766" s="11" t="s">
        <v>5</v>
      </c>
      <c r="Q766" s="28"/>
      <c r="R766" s="18"/>
      <c r="S766" s="18"/>
      <c r="T766" s="18"/>
      <c r="U766" s="18"/>
      <c r="V766" s="29"/>
      <c r="W766" s="29"/>
      <c r="X766" s="29"/>
      <c r="Y766" s="29"/>
      <c r="Z766" s="29"/>
      <c r="AA766" s="29"/>
      <c r="AB766" s="29"/>
    </row>
    <row r="768" spans="2:40" ht="31.5" x14ac:dyDescent="0.25">
      <c r="B768" s="10" t="s">
        <v>439</v>
      </c>
      <c r="C768" s="9" t="s">
        <v>116</v>
      </c>
      <c r="D768" s="11" t="s">
        <v>4</v>
      </c>
      <c r="Q768" s="9"/>
    </row>
    <row r="769" spans="2:40" x14ac:dyDescent="0.25">
      <c r="B769" s="10"/>
      <c r="D769" s="11" t="s">
        <v>5</v>
      </c>
      <c r="Q769" s="28"/>
      <c r="R769" s="18"/>
      <c r="S769" s="18"/>
      <c r="T769" s="18"/>
      <c r="U769" s="18"/>
      <c r="V769" s="29"/>
      <c r="W769" s="29"/>
      <c r="X769" s="29"/>
      <c r="Y769" s="29"/>
      <c r="Z769" s="29"/>
      <c r="AA769" s="29"/>
      <c r="AB769" s="29"/>
    </row>
    <row r="771" spans="2:40" ht="31.5" x14ac:dyDescent="0.25">
      <c r="B771" s="10" t="s">
        <v>440</v>
      </c>
      <c r="C771" s="9" t="s">
        <v>116</v>
      </c>
      <c r="D771" s="11" t="s">
        <v>4</v>
      </c>
      <c r="Q771" s="9"/>
    </row>
    <row r="772" spans="2:40" x14ac:dyDescent="0.25">
      <c r="B772" s="10"/>
      <c r="D772" s="11" t="s">
        <v>5</v>
      </c>
      <c r="Q772" s="28"/>
      <c r="R772" s="18"/>
      <c r="S772" s="18"/>
      <c r="T772" s="18"/>
      <c r="U772" s="18"/>
      <c r="V772" s="29"/>
      <c r="W772" s="29"/>
      <c r="X772" s="29"/>
      <c r="Y772" s="29"/>
      <c r="Z772" s="29"/>
      <c r="AA772" s="29"/>
      <c r="AB772" s="29"/>
    </row>
    <row r="774" spans="2:40" ht="31.5" x14ac:dyDescent="0.25">
      <c r="B774" s="10" t="s">
        <v>441</v>
      </c>
      <c r="C774" s="9" t="s">
        <v>3</v>
      </c>
      <c r="D774" s="43" t="s">
        <v>4</v>
      </c>
    </row>
    <row r="775" spans="2:40" x14ac:dyDescent="0.25">
      <c r="D775" s="43" t="s">
        <v>5</v>
      </c>
    </row>
    <row r="776" spans="2:40" x14ac:dyDescent="0.25">
      <c r="D776" s="11" t="s">
        <v>404</v>
      </c>
      <c r="Q776" s="13">
        <f>(($C$677-Q779)/$C$677)*100</f>
        <v>100</v>
      </c>
      <c r="R776" s="13">
        <f t="shared" ref="R776:AN776" si="4">(($C$677-R779)/$C$677)*100</f>
        <v>100</v>
      </c>
      <c r="S776" s="13">
        <f t="shared" si="4"/>
        <v>100</v>
      </c>
      <c r="T776" s="13">
        <f t="shared" si="4"/>
        <v>100</v>
      </c>
      <c r="U776" s="185">
        <f t="shared" si="4"/>
        <v>100</v>
      </c>
      <c r="V776" s="185">
        <f t="shared" si="4"/>
        <v>100</v>
      </c>
      <c r="W776" s="185">
        <f t="shared" si="4"/>
        <v>100</v>
      </c>
      <c r="X776" s="185">
        <f t="shared" si="4"/>
        <v>100</v>
      </c>
      <c r="Y776" s="185">
        <f t="shared" si="4"/>
        <v>100</v>
      </c>
      <c r="Z776" s="196">
        <f t="shared" si="4"/>
        <v>100</v>
      </c>
      <c r="AA776" s="185">
        <f t="shared" si="4"/>
        <v>100</v>
      </c>
      <c r="AB776" s="185">
        <f t="shared" si="4"/>
        <v>100</v>
      </c>
      <c r="AC776" s="185">
        <f t="shared" si="4"/>
        <v>100</v>
      </c>
      <c r="AD776" s="185">
        <f t="shared" si="4"/>
        <v>100</v>
      </c>
      <c r="AE776" s="185">
        <f t="shared" si="4"/>
        <v>100</v>
      </c>
      <c r="AF776" s="185">
        <f t="shared" si="4"/>
        <v>100</v>
      </c>
      <c r="AG776" s="185">
        <f t="shared" si="4"/>
        <v>100</v>
      </c>
      <c r="AH776" s="22">
        <f t="shared" si="4"/>
        <v>100</v>
      </c>
      <c r="AI776" s="22">
        <f t="shared" si="4"/>
        <v>100</v>
      </c>
      <c r="AJ776" s="22">
        <f t="shared" si="4"/>
        <v>100</v>
      </c>
      <c r="AK776" s="22">
        <f t="shared" si="4"/>
        <v>100</v>
      </c>
      <c r="AL776" s="22">
        <f t="shared" si="4"/>
        <v>100</v>
      </c>
      <c r="AM776" s="22">
        <f t="shared" si="4"/>
        <v>100</v>
      </c>
      <c r="AN776" s="22">
        <f t="shared" si="4"/>
        <v>100</v>
      </c>
    </row>
    <row r="777" spans="2:40" x14ac:dyDescent="0.25">
      <c r="B777" s="10" t="s">
        <v>405</v>
      </c>
      <c r="C777" s="9" t="s">
        <v>406</v>
      </c>
      <c r="D777" s="43" t="s">
        <v>407</v>
      </c>
      <c r="U777" s="27"/>
      <c r="AC777" s="178"/>
    </row>
    <row r="778" spans="2:40" x14ac:dyDescent="0.25">
      <c r="C778" s="9">
        <v>24</v>
      </c>
      <c r="D778" s="43" t="s">
        <v>408</v>
      </c>
      <c r="U778" s="27"/>
      <c r="AC778" s="178"/>
    </row>
    <row r="779" spans="2:40" x14ac:dyDescent="0.25">
      <c r="D779" s="11" t="s">
        <v>409</v>
      </c>
      <c r="Q779" s="22">
        <f>Q777+Q778</f>
        <v>0</v>
      </c>
      <c r="R779" s="22">
        <f t="shared" ref="R779:AN779" si="5">R777+R778</f>
        <v>0</v>
      </c>
      <c r="S779" s="22">
        <f t="shared" si="5"/>
        <v>0</v>
      </c>
      <c r="T779" s="22">
        <f t="shared" si="5"/>
        <v>0</v>
      </c>
      <c r="U779" s="196">
        <f t="shared" si="5"/>
        <v>0</v>
      </c>
      <c r="V779" s="196">
        <f t="shared" si="5"/>
        <v>0</v>
      </c>
      <c r="W779" s="196">
        <f t="shared" si="5"/>
        <v>0</v>
      </c>
      <c r="X779" s="196">
        <f t="shared" si="5"/>
        <v>0</v>
      </c>
      <c r="Y779" s="196">
        <f t="shared" si="5"/>
        <v>0</v>
      </c>
      <c r="Z779" s="196">
        <f t="shared" si="5"/>
        <v>0</v>
      </c>
      <c r="AA779" s="196">
        <f t="shared" si="5"/>
        <v>0</v>
      </c>
      <c r="AB779" s="196">
        <f t="shared" si="5"/>
        <v>0</v>
      </c>
      <c r="AC779" s="196">
        <f t="shared" si="5"/>
        <v>0</v>
      </c>
      <c r="AD779" s="196">
        <f t="shared" si="5"/>
        <v>0</v>
      </c>
      <c r="AE779" s="196">
        <f t="shared" si="5"/>
        <v>0</v>
      </c>
      <c r="AF779" s="196">
        <f t="shared" si="5"/>
        <v>0</v>
      </c>
      <c r="AG779" s="196">
        <f t="shared" si="5"/>
        <v>0</v>
      </c>
      <c r="AH779" s="22">
        <f t="shared" si="5"/>
        <v>0</v>
      </c>
      <c r="AI779" s="22">
        <f t="shared" si="5"/>
        <v>0</v>
      </c>
      <c r="AJ779" s="22">
        <f t="shared" si="5"/>
        <v>0</v>
      </c>
      <c r="AK779" s="22">
        <f t="shared" si="5"/>
        <v>0</v>
      </c>
      <c r="AL779" s="22">
        <f t="shared" si="5"/>
        <v>0</v>
      </c>
      <c r="AM779" s="22">
        <f t="shared" si="5"/>
        <v>0</v>
      </c>
      <c r="AN779" s="22">
        <f t="shared" si="5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  <pageSetUpPr fitToPage="1"/>
  </sheetPr>
  <dimension ref="B1:ZY54"/>
  <sheetViews>
    <sheetView topLeftCell="A7" zoomScale="55" zoomScaleNormal="55" workbookViewId="0">
      <selection activeCell="B2" sqref="B2:AG2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 xml:space="preserve"> SEED projects-4 Battery #6 Charging emission control system insalled at CO 4</v>
      </c>
      <c r="DR1" s="56" t="str">
        <f>S6</f>
        <v>kg/ ton of Crude Steel</v>
      </c>
    </row>
    <row r="2" spans="2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1" t="s">
        <v>173</v>
      </c>
      <c r="C3" s="251"/>
      <c r="D3" s="251"/>
      <c r="E3" s="251"/>
      <c r="F3" s="252"/>
      <c r="G3" s="257">
        <f>EF2</f>
        <v>45505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176</v>
      </c>
      <c r="AB3" s="250">
        <f>EE3</f>
        <v>0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DATA'!Q614</f>
        <v>0</v>
      </c>
      <c r="DQ3" s="70">
        <f>'MASTER DATA'!R614</f>
        <v>0</v>
      </c>
      <c r="DR3" s="70">
        <f>'MASTER DATA'!S614</f>
        <v>0</v>
      </c>
      <c r="DS3" s="70">
        <f>'MASTER DATA'!T614</f>
        <v>0</v>
      </c>
      <c r="DT3" s="70">
        <f>'MASTER DATA'!U614</f>
        <v>0</v>
      </c>
      <c r="DU3" s="70">
        <f>'MASTER DATA'!V614</f>
        <v>0</v>
      </c>
      <c r="DV3" s="70">
        <f>'MASTER DATA'!W614</f>
        <v>0</v>
      </c>
      <c r="DW3" s="70">
        <f>'MASTER DATA'!X614</f>
        <v>0</v>
      </c>
      <c r="DX3" s="70">
        <f>'MASTER DATA'!Y614</f>
        <v>0</v>
      </c>
      <c r="DY3" s="70">
        <f>'MASTER DATA'!Z614</f>
        <v>0</v>
      </c>
      <c r="DZ3" s="70">
        <f>'MASTER DATA'!AA614</f>
        <v>0</v>
      </c>
      <c r="EA3" s="70">
        <f>'MASTER DATA'!AB614</f>
        <v>0</v>
      </c>
      <c r="EB3" s="70">
        <f>'MASTER DATA'!AC614</f>
        <v>0</v>
      </c>
      <c r="EC3" s="70">
        <f>'MASTER DATA'!AD614</f>
        <v>0</v>
      </c>
      <c r="ED3" s="70">
        <f>'MASTER DATA'!AE614</f>
        <v>0</v>
      </c>
      <c r="EE3" s="70">
        <f>'MASTER DATA'!AF614</f>
        <v>0</v>
      </c>
      <c r="EF3" s="70">
        <f>'MASTER DATA'!AG614</f>
        <v>0</v>
      </c>
      <c r="EG3" s="70">
        <f>'MASTER DATA'!AH614</f>
        <v>0</v>
      </c>
      <c r="EH3" s="70">
        <f>'MASTER DATA'!AI614</f>
        <v>0</v>
      </c>
      <c r="EI3" s="70">
        <f>'MASTER DATA'!AJ614</f>
        <v>0</v>
      </c>
      <c r="EJ3" s="70">
        <f>'MASTER DATA'!AK614</f>
        <v>0</v>
      </c>
      <c r="EK3" s="70">
        <f>'MASTER DATA'!AL614</f>
        <v>0</v>
      </c>
      <c r="EL3" s="70">
        <f>'MASTER DATA'!AM614</f>
        <v>0</v>
      </c>
      <c r="EM3" s="70">
        <f>'MASTER DATA'!AN614</f>
        <v>0</v>
      </c>
      <c r="EN3" s="70">
        <f>'MASTER DATA'!AO614</f>
        <v>0</v>
      </c>
      <c r="EO3" s="70">
        <f>'MASTER DATA'!AP614</f>
        <v>0</v>
      </c>
      <c r="EP3" s="70">
        <f>'MASTER DATA'!AQ614</f>
        <v>0</v>
      </c>
      <c r="EQ3" s="70">
        <f>'MASTER DATA'!AR614</f>
        <v>0</v>
      </c>
      <c r="ER3" s="70">
        <f>'MASTER DATA'!AS614</f>
        <v>0</v>
      </c>
      <c r="ES3" s="70">
        <f>'MASTER DATA'!AT614</f>
        <v>0</v>
      </c>
      <c r="ET3" s="70">
        <f>'MASTER DATA'!AU614</f>
        <v>0</v>
      </c>
      <c r="EU3" s="70">
        <f>'MASTER DATA'!AV614</f>
        <v>0</v>
      </c>
      <c r="EV3" s="70">
        <f>'MASTER DATA'!AW614</f>
        <v>0</v>
      </c>
      <c r="EW3" s="70">
        <f>'MASTER DATA'!AX614</f>
        <v>0</v>
      </c>
      <c r="EX3" s="70">
        <f>'MASTER DATA'!AY614</f>
        <v>0</v>
      </c>
      <c r="EY3" s="70">
        <f>'MASTER DATA'!AZ614</f>
        <v>0</v>
      </c>
      <c r="EZ3" s="70">
        <f>'MASTER DATA'!BA614</f>
        <v>0</v>
      </c>
      <c r="FA3" s="70">
        <f>'MASTER DATA'!BB414</f>
        <v>0</v>
      </c>
      <c r="FB3" s="70">
        <f>'MASTER DATA'!BC414</f>
        <v>0</v>
      </c>
      <c r="FC3" s="70">
        <f>'MASTER DATA'!BD414</f>
        <v>0</v>
      </c>
      <c r="FD3" s="70">
        <f>'MASTER DATA'!BE414</f>
        <v>0</v>
      </c>
      <c r="FE3" s="70">
        <f>'MASTER DATA'!BF414</f>
        <v>0</v>
      </c>
      <c r="FF3" s="70">
        <f>'MASTER DATA'!BG414</f>
        <v>0</v>
      </c>
      <c r="FG3" s="70">
        <f>'MASTER DATA'!BH414</f>
        <v>0</v>
      </c>
      <c r="FH3" s="70">
        <f>'MASTER DATA'!BI414</f>
        <v>0</v>
      </c>
      <c r="FI3" s="70">
        <f>'MASTER DATA'!BJ414</f>
        <v>0</v>
      </c>
      <c r="FJ3" s="70">
        <f>'MASTER DATA'!BK414</f>
        <v>0</v>
      </c>
      <c r="FK3" s="70">
        <f>'MASTER DATA'!BL414</f>
        <v>0</v>
      </c>
      <c r="FL3" s="70">
        <f>'MASTER DATA'!BM414</f>
        <v>0</v>
      </c>
      <c r="FM3" s="70">
        <f>'MASTER DATA'!BN414</f>
        <v>0</v>
      </c>
      <c r="FN3" s="70">
        <f>'MASTER DATA'!BO414</f>
        <v>0</v>
      </c>
      <c r="FO3" s="70">
        <f>'MASTER DATA'!BP414</f>
        <v>0</v>
      </c>
      <c r="FP3" s="70">
        <f>'MASTER DATA'!BQ414</f>
        <v>0</v>
      </c>
      <c r="FQ3" s="70">
        <f>'MASTER DATA'!BR414</f>
        <v>0</v>
      </c>
      <c r="FR3" s="71">
        <f>'MASTER DATA'!BS405</f>
        <v>0</v>
      </c>
      <c r="FS3" s="71">
        <f>'MASTER DATA'!BT405</f>
        <v>0</v>
      </c>
      <c r="FT3" s="70">
        <f>'MASTER DATA'!BU67</f>
        <v>0</v>
      </c>
    </row>
    <row r="4" spans="2:176" ht="41.45" customHeight="1" x14ac:dyDescent="0.5">
      <c r="B4" s="252" t="s">
        <v>177</v>
      </c>
      <c r="C4" s="259"/>
      <c r="D4" s="259"/>
      <c r="E4" s="259"/>
      <c r="F4" s="259"/>
      <c r="G4" s="260" t="s">
        <v>178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DATA'!Q615</f>
        <v>0</v>
      </c>
      <c r="DQ4" s="70">
        <f>'MASTER DATA'!R615</f>
        <v>0</v>
      </c>
      <c r="DR4" s="70">
        <f>'MASTER DATA'!S615</f>
        <v>0</v>
      </c>
      <c r="DS4" s="70">
        <f>'MASTER DATA'!T615</f>
        <v>0</v>
      </c>
      <c r="DT4" s="70">
        <f>'MASTER DATA'!U615</f>
        <v>0</v>
      </c>
      <c r="DU4" s="70">
        <f>'MASTER DATA'!V615</f>
        <v>0</v>
      </c>
      <c r="DV4" s="70">
        <f>'MASTER DATA'!W615</f>
        <v>0</v>
      </c>
      <c r="DW4" s="70">
        <f>'MASTER DATA'!X615</f>
        <v>0</v>
      </c>
      <c r="DX4" s="70">
        <f>'MASTER DATA'!Y615</f>
        <v>0</v>
      </c>
      <c r="DY4" s="70">
        <f>'MASTER DATA'!Z615</f>
        <v>0</v>
      </c>
      <c r="DZ4" s="70">
        <f>'MASTER DATA'!AA615</f>
        <v>0</v>
      </c>
      <c r="EA4" s="70">
        <f>'MASTER DATA'!AB615</f>
        <v>0</v>
      </c>
      <c r="EB4" s="70">
        <f>'MASTER DATA'!AC615</f>
        <v>0</v>
      </c>
      <c r="EC4" s="70">
        <f>'MASTER DATA'!AD615</f>
        <v>0</v>
      </c>
      <c r="ED4" s="70">
        <f>'MASTER DATA'!AE615</f>
        <v>0</v>
      </c>
      <c r="EE4" s="70">
        <f>'MASTER DATA'!AF615</f>
        <v>0</v>
      </c>
      <c r="EF4" s="70">
        <f>'MASTER DATA'!AG615</f>
        <v>0</v>
      </c>
      <c r="EG4" s="70">
        <f>'MASTER DATA'!AH615</f>
        <v>0</v>
      </c>
      <c r="EH4" s="70">
        <f>'MASTER DATA'!AI615</f>
        <v>0</v>
      </c>
      <c r="EI4" s="70">
        <f>'MASTER DATA'!AJ615</f>
        <v>0</v>
      </c>
      <c r="EJ4" s="70">
        <f>'MASTER DATA'!AK615</f>
        <v>0</v>
      </c>
      <c r="EK4" s="70">
        <f>'MASTER DATA'!AL615</f>
        <v>0</v>
      </c>
      <c r="EL4" s="70">
        <f>'MASTER DATA'!AM615</f>
        <v>0</v>
      </c>
      <c r="EM4" s="70">
        <f>'MASTER DATA'!AN615</f>
        <v>0</v>
      </c>
      <c r="EN4" s="70">
        <f>'MASTER DATA'!AO615</f>
        <v>0</v>
      </c>
      <c r="EO4" s="70">
        <f>'MASTER DATA'!AP615</f>
        <v>0</v>
      </c>
      <c r="EP4" s="70">
        <f>'MASTER DATA'!AQ615</f>
        <v>0</v>
      </c>
      <c r="EQ4" s="70">
        <f>'MASTER DATA'!AR615</f>
        <v>0</v>
      </c>
      <c r="ER4" s="70">
        <f>'MASTER DATA'!AS615</f>
        <v>0</v>
      </c>
      <c r="ES4" s="70">
        <f>'MASTER DATA'!AT615</f>
        <v>0</v>
      </c>
      <c r="ET4" s="70">
        <f>'MASTER DATA'!AU615</f>
        <v>0</v>
      </c>
      <c r="EU4" s="70">
        <f>'MASTER DATA'!AV615</f>
        <v>0</v>
      </c>
      <c r="EV4" s="70">
        <f>'MASTER DATA'!AW615</f>
        <v>0</v>
      </c>
      <c r="EW4" s="70">
        <f>'MASTER DATA'!AX615</f>
        <v>0</v>
      </c>
      <c r="EX4" s="70">
        <f>'MASTER DATA'!AY615</f>
        <v>0</v>
      </c>
      <c r="EY4" s="70">
        <f>'MASTER DATA'!AZ615</f>
        <v>0</v>
      </c>
      <c r="EZ4" s="70">
        <f>'MASTER DATA'!BA615</f>
        <v>0</v>
      </c>
      <c r="FA4" s="70">
        <f>'MASTER DATA'!BB415</f>
        <v>0</v>
      </c>
      <c r="FB4" s="70">
        <f>'MASTER DATA'!BC415</f>
        <v>0</v>
      </c>
      <c r="FC4" s="70">
        <f>'MASTER DATA'!BD415</f>
        <v>0</v>
      </c>
      <c r="FD4" s="70">
        <f>'MASTER DATA'!BE415</f>
        <v>0</v>
      </c>
      <c r="FE4" s="70">
        <f>'MASTER DATA'!BF415</f>
        <v>0</v>
      </c>
      <c r="FF4" s="70">
        <f>'MASTER DATA'!BG415</f>
        <v>0</v>
      </c>
      <c r="FG4" s="70">
        <f>'MASTER DATA'!BH415</f>
        <v>0</v>
      </c>
      <c r="FH4" s="70">
        <f>'MASTER DATA'!BI415</f>
        <v>0</v>
      </c>
      <c r="FI4" s="70">
        <f>'MASTER DATA'!BJ415</f>
        <v>0</v>
      </c>
      <c r="FJ4" s="70">
        <f>'MASTER DATA'!BK415</f>
        <v>0</v>
      </c>
      <c r="FK4" s="70">
        <f>'MASTER DATA'!BL415</f>
        <v>0</v>
      </c>
      <c r="FL4" s="70">
        <f>'MASTER DATA'!BM415</f>
        <v>0</v>
      </c>
      <c r="FM4" s="70">
        <f>'MASTER DATA'!BN415</f>
        <v>0</v>
      </c>
      <c r="FN4" s="70">
        <f>'MASTER DATA'!BO415</f>
        <v>0</v>
      </c>
      <c r="FO4" s="70">
        <f>'MASTER DATA'!BP415</f>
        <v>0</v>
      </c>
      <c r="FP4" s="70">
        <f>'MASTER DATA'!BQ415</f>
        <v>0</v>
      </c>
      <c r="FQ4" s="70">
        <f>'MASTER DATA'!BR415</f>
        <v>0</v>
      </c>
      <c r="FR4" s="71">
        <f>'MASTER DATA'!BS406</f>
        <v>0</v>
      </c>
      <c r="FS4" s="71">
        <f>'MASTER DATA'!BT406</f>
        <v>0</v>
      </c>
      <c r="FT4" s="70">
        <f>'MASTER DATA'!BU68</f>
        <v>0</v>
      </c>
    </row>
    <row r="5" spans="2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DATA'!C614</f>
        <v>kg/ ton of Crude Steel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1" t="s">
        <v>188</v>
      </c>
      <c r="C7" s="251"/>
      <c r="D7" s="251"/>
      <c r="E7" s="251"/>
      <c r="F7" s="252"/>
      <c r="G7" s="263" t="str">
        <f>'MASTER DATA'!B614</f>
        <v xml:space="preserve"> SEED projects-4 Battery #6 Charging emission control system insalled at CO 4</v>
      </c>
      <c r="H7" s="264"/>
      <c r="I7" s="264"/>
      <c r="J7" s="264"/>
      <c r="K7" s="264"/>
      <c r="L7" s="264"/>
      <c r="M7" s="264"/>
      <c r="N7" s="265"/>
      <c r="O7" s="60" t="s">
        <v>276</v>
      </c>
      <c r="P7" s="74"/>
      <c r="Q7" s="74"/>
      <c r="R7" s="74"/>
      <c r="S7" s="250">
        <f>ED4</f>
        <v>0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68.25" customHeight="1" x14ac:dyDescent="0.5">
      <c r="B8" s="251"/>
      <c r="C8" s="251"/>
      <c r="D8" s="251"/>
      <c r="E8" s="251"/>
      <c r="F8" s="252"/>
      <c r="G8" s="266"/>
      <c r="H8" s="267"/>
      <c r="I8" s="267"/>
      <c r="J8" s="267"/>
      <c r="K8" s="267"/>
      <c r="L8" s="267"/>
      <c r="M8" s="267"/>
      <c r="N8" s="268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0</v>
      </c>
      <c r="AH9" s="57"/>
      <c r="AK9" s="75">
        <f>222/224*100</f>
        <v>99.107142857142861</v>
      </c>
    </row>
    <row r="10" spans="2:176" ht="408.75" customHeight="1" x14ac:dyDescent="0.25">
      <c r="B10" s="247" t="str">
        <f>G7</f>
        <v xml:space="preserve"> SEED projects-4 Battery #6 Charging emission control system insalled at CO 4</v>
      </c>
      <c r="G10" s="84">
        <f>EE3</f>
        <v>0</v>
      </c>
      <c r="AH10" s="57"/>
      <c r="AI10" s="85"/>
    </row>
    <row r="11" spans="2:176" ht="408" customHeight="1" x14ac:dyDescent="0.25">
      <c r="B11" s="247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33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>
    <tabColor theme="8" tint="0.59999389629810485"/>
    <pageSetUpPr fitToPage="1"/>
  </sheetPr>
  <dimension ref="B1:ZY54"/>
  <sheetViews>
    <sheetView topLeftCell="A17"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 xml:space="preserve"> SEED projects-4 Battery #2 Charging emission control system insalled at CO 3</v>
      </c>
      <c r="DR1" s="56" t="str">
        <f>S6</f>
        <v>kg/ ton of Crude Steel</v>
      </c>
    </row>
    <row r="2" spans="2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1" t="s">
        <v>173</v>
      </c>
      <c r="C3" s="251"/>
      <c r="D3" s="251"/>
      <c r="E3" s="251"/>
      <c r="F3" s="252"/>
      <c r="G3" s="257">
        <f>EF2</f>
        <v>45505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176</v>
      </c>
      <c r="AB3" s="250">
        <f>EE3</f>
        <v>0.55000000000000004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DATA'!Q487</f>
        <v>0</v>
      </c>
      <c r="DQ3" s="70">
        <f>'MASTER DATA'!R487</f>
        <v>0</v>
      </c>
      <c r="DR3" s="70">
        <f>'MASTER DATA'!S487</f>
        <v>0</v>
      </c>
      <c r="DS3" s="70">
        <f>'MASTER DATA'!T487</f>
        <v>0</v>
      </c>
      <c r="DT3" s="70">
        <f>'MASTER DATA'!U487</f>
        <v>0</v>
      </c>
      <c r="DU3" s="70">
        <f>'MASTER DATA'!V487</f>
        <v>0</v>
      </c>
      <c r="DV3" s="70">
        <f>'MASTER DATA'!W487</f>
        <v>0</v>
      </c>
      <c r="DW3" s="70">
        <f>'MASTER DATA'!X487</f>
        <v>0</v>
      </c>
      <c r="DX3" s="70">
        <f>'MASTER DATA'!Y487</f>
        <v>0</v>
      </c>
      <c r="DY3" s="70">
        <f>'MASTER DATA'!Z487</f>
        <v>0</v>
      </c>
      <c r="DZ3" s="70">
        <f>'MASTER DATA'!AA487</f>
        <v>0</v>
      </c>
      <c r="EA3" s="70">
        <f>'MASTER DATA'!AB487</f>
        <v>0</v>
      </c>
      <c r="EB3" s="70">
        <f>'MASTER DATA'!AC487</f>
        <v>0.55000000000000004</v>
      </c>
      <c r="EC3" s="70">
        <f>'MASTER DATA'!AD487</f>
        <v>0.55000000000000004</v>
      </c>
      <c r="ED3" s="70">
        <f>'MASTER DATA'!AE487</f>
        <v>0.55000000000000004</v>
      </c>
      <c r="EE3" s="70">
        <f>'MASTER DATA'!AF487</f>
        <v>0.55000000000000004</v>
      </c>
      <c r="EF3" s="70">
        <f>'MASTER DATA'!AG487</f>
        <v>0.55000000000000004</v>
      </c>
      <c r="EG3" s="70">
        <f>'MASTER DATA'!AH487</f>
        <v>0.55000000000000004</v>
      </c>
      <c r="EH3" s="70">
        <f>'MASTER DATA'!AI487</f>
        <v>0.55000000000000004</v>
      </c>
      <c r="EI3" s="70">
        <f>'MASTER DATA'!AJ487</f>
        <v>0.55000000000000004</v>
      </c>
      <c r="EJ3" s="70">
        <f>'MASTER DATA'!AK487</f>
        <v>0.55000000000000004</v>
      </c>
      <c r="EK3" s="70">
        <f>'MASTER DATA'!AL487</f>
        <v>0.55000000000000004</v>
      </c>
      <c r="EL3" s="70">
        <f>'MASTER DATA'!AM487</f>
        <v>0.55000000000000004</v>
      </c>
      <c r="EM3" s="70">
        <f>'MASTER DATA'!AN487</f>
        <v>0.55000000000000004</v>
      </c>
      <c r="EN3" s="70">
        <f>'MASTER DATA'!AO487</f>
        <v>0</v>
      </c>
      <c r="EO3" s="70">
        <f>'MASTER DATA'!AP487</f>
        <v>0</v>
      </c>
      <c r="EP3" s="70">
        <f>'MASTER DATA'!AQ487</f>
        <v>0</v>
      </c>
      <c r="EQ3" s="70">
        <f>'MASTER DATA'!AR421</f>
        <v>0</v>
      </c>
      <c r="ER3" s="70">
        <f>'MASTER DATA'!AS421</f>
        <v>0</v>
      </c>
      <c r="ES3" s="70">
        <f>'MASTER DATA'!AT421</f>
        <v>0</v>
      </c>
      <c r="ET3" s="70">
        <f>'MASTER DATA'!AU421</f>
        <v>0</v>
      </c>
      <c r="EU3" s="70">
        <f>'MASTER DATA'!AV421</f>
        <v>0</v>
      </c>
      <c r="EV3" s="70">
        <f>'MASTER DATA'!AW421</f>
        <v>0</v>
      </c>
      <c r="EW3" s="70">
        <f>'MASTER DATA'!AX414</f>
        <v>0</v>
      </c>
      <c r="EX3" s="70">
        <f>'MASTER DATA'!AY414</f>
        <v>0</v>
      </c>
      <c r="EY3" s="70">
        <f>'MASTER DATA'!AZ414</f>
        <v>0</v>
      </c>
      <c r="EZ3" s="70">
        <f>'MASTER DATA'!BA414</f>
        <v>0</v>
      </c>
      <c r="FA3" s="70">
        <f>'MASTER DATA'!BB414</f>
        <v>0</v>
      </c>
      <c r="FB3" s="70">
        <f>'MASTER DATA'!BC414</f>
        <v>0</v>
      </c>
      <c r="FC3" s="70">
        <f>'MASTER DATA'!BD414</f>
        <v>0</v>
      </c>
      <c r="FD3" s="70">
        <f>'MASTER DATA'!BE414</f>
        <v>0</v>
      </c>
      <c r="FE3" s="70">
        <f>'MASTER DATA'!BF414</f>
        <v>0</v>
      </c>
      <c r="FF3" s="70">
        <f>'MASTER DATA'!BG414</f>
        <v>0</v>
      </c>
      <c r="FG3" s="70">
        <f>'MASTER DATA'!BH414</f>
        <v>0</v>
      </c>
      <c r="FH3" s="70">
        <f>'MASTER DATA'!BI414</f>
        <v>0</v>
      </c>
      <c r="FI3" s="70">
        <f>'MASTER DATA'!BJ414</f>
        <v>0</v>
      </c>
      <c r="FJ3" s="70">
        <f>'MASTER DATA'!BK414</f>
        <v>0</v>
      </c>
      <c r="FK3" s="70">
        <f>'MASTER DATA'!BL414</f>
        <v>0</v>
      </c>
      <c r="FL3" s="70">
        <f>'MASTER DATA'!BM414</f>
        <v>0</v>
      </c>
      <c r="FM3" s="70">
        <f>'MASTER DATA'!BN414</f>
        <v>0</v>
      </c>
      <c r="FN3" s="70">
        <f>'MASTER DATA'!BO414</f>
        <v>0</v>
      </c>
      <c r="FO3" s="70">
        <f>'MASTER DATA'!BP414</f>
        <v>0</v>
      </c>
      <c r="FP3" s="70">
        <f>'MASTER DATA'!BQ414</f>
        <v>0</v>
      </c>
      <c r="FQ3" s="70">
        <f>'MASTER DATA'!BR414</f>
        <v>0</v>
      </c>
      <c r="FR3" s="71">
        <f>'MASTER DATA'!BS405</f>
        <v>0</v>
      </c>
      <c r="FS3" s="71">
        <f>'MASTER DATA'!BT405</f>
        <v>0</v>
      </c>
      <c r="FT3" s="70">
        <f>'MASTER DATA'!BU67</f>
        <v>0</v>
      </c>
    </row>
    <row r="4" spans="2:176" ht="41.45" customHeight="1" x14ac:dyDescent="0.5">
      <c r="B4" s="252" t="s">
        <v>177</v>
      </c>
      <c r="C4" s="259"/>
      <c r="D4" s="259"/>
      <c r="E4" s="259"/>
      <c r="F4" s="259"/>
      <c r="G4" s="260" t="s">
        <v>178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DATA'!Q488</f>
        <v>0</v>
      </c>
      <c r="DQ4" s="70">
        <f>'MASTER DATA'!R488</f>
        <v>0</v>
      </c>
      <c r="DR4" s="70">
        <f>'MASTER DATA'!S488</f>
        <v>0</v>
      </c>
      <c r="DS4" s="70">
        <f>'MASTER DATA'!T488</f>
        <v>0</v>
      </c>
      <c r="DT4" s="70">
        <f>'MASTER DATA'!U488</f>
        <v>0.49562966059469921</v>
      </c>
      <c r="DU4" s="70">
        <f>'MASTER DATA'!V488</f>
        <v>0.55035651570085453</v>
      </c>
      <c r="DV4" s="70">
        <f>'MASTER DATA'!W488</f>
        <v>0.52250617634584684</v>
      </c>
      <c r="DW4" s="70">
        <f>'MASTER DATA'!X488</f>
        <v>0.5771400277523806</v>
      </c>
      <c r="DX4" s="70">
        <f>'MASTER DATA'!Y488</f>
        <v>0.53685916894961605</v>
      </c>
      <c r="DY4" s="70">
        <f>'MASTER DATA'!Z488</f>
        <v>0.52772694478792948</v>
      </c>
      <c r="DZ4" s="70">
        <f>'MASTER DATA'!AA488</f>
        <v>0.58389452206138481</v>
      </c>
      <c r="EA4" s="70">
        <f>'MASTER DATA'!AB488</f>
        <v>0.51623403716509875</v>
      </c>
      <c r="EB4" s="70">
        <f>'MASTER DATA'!AC488</f>
        <v>0.64686377191133804</v>
      </c>
      <c r="EC4" s="70">
        <f>'MASTER DATA'!AD488</f>
        <v>0.55951472773773914</v>
      </c>
      <c r="ED4" s="70">
        <f>'MASTER DATA'!AE488</f>
        <v>0.58276346119894007</v>
      </c>
      <c r="EE4" s="70">
        <f>'MASTER DATA'!AF488</f>
        <v>0.61368764878004678</v>
      </c>
      <c r="EF4" s="70"/>
      <c r="EG4" s="70"/>
      <c r="EH4" s="70"/>
      <c r="EI4" s="70"/>
      <c r="EJ4" s="70"/>
      <c r="EK4" s="70"/>
      <c r="EL4" s="70"/>
      <c r="EM4" s="70"/>
      <c r="EN4" s="70">
        <f>'MASTER DATA'!AO488</f>
        <v>0</v>
      </c>
      <c r="EO4" s="70">
        <f>'MASTER DATA'!AP488</f>
        <v>0</v>
      </c>
      <c r="EP4" s="70">
        <f>'MASTER DATA'!AQ488</f>
        <v>0</v>
      </c>
      <c r="EQ4" s="70">
        <f>'MASTER DATA'!AR422</f>
        <v>0</v>
      </c>
      <c r="ER4" s="70">
        <f>'MASTER DATA'!AS422</f>
        <v>0</v>
      </c>
      <c r="ES4" s="70">
        <f>'MASTER DATA'!AT422</f>
        <v>0</v>
      </c>
      <c r="ET4" s="70">
        <f>'MASTER DATA'!AU422</f>
        <v>0</v>
      </c>
      <c r="EU4" s="70">
        <f>'MASTER DATA'!AV422</f>
        <v>0</v>
      </c>
      <c r="EV4" s="70">
        <f>'MASTER DATA'!AW422</f>
        <v>0</v>
      </c>
      <c r="EW4" s="70">
        <f>'MASTER DATA'!AX415</f>
        <v>0</v>
      </c>
      <c r="EX4" s="70">
        <f>'MASTER DATA'!AY415</f>
        <v>0</v>
      </c>
      <c r="EY4" s="70">
        <f>'MASTER DATA'!AZ415</f>
        <v>0</v>
      </c>
      <c r="EZ4" s="70">
        <f>'MASTER DATA'!BA415</f>
        <v>0</v>
      </c>
      <c r="FA4" s="70">
        <f>'MASTER DATA'!BB415</f>
        <v>0</v>
      </c>
      <c r="FB4" s="70">
        <f>'MASTER DATA'!BC415</f>
        <v>0</v>
      </c>
      <c r="FC4" s="70">
        <f>'MASTER DATA'!BD415</f>
        <v>0</v>
      </c>
      <c r="FD4" s="70">
        <f>'MASTER DATA'!BE415</f>
        <v>0</v>
      </c>
      <c r="FE4" s="70">
        <f>'MASTER DATA'!BF415</f>
        <v>0</v>
      </c>
      <c r="FF4" s="70">
        <f>'MASTER DATA'!BG415</f>
        <v>0</v>
      </c>
      <c r="FG4" s="70">
        <f>'MASTER DATA'!BH415</f>
        <v>0</v>
      </c>
      <c r="FH4" s="70">
        <f>'MASTER DATA'!BI415</f>
        <v>0</v>
      </c>
      <c r="FI4" s="70">
        <f>'MASTER DATA'!BJ415</f>
        <v>0</v>
      </c>
      <c r="FJ4" s="70">
        <f>'MASTER DATA'!BK415</f>
        <v>0</v>
      </c>
      <c r="FK4" s="70">
        <f>'MASTER DATA'!BL415</f>
        <v>0</v>
      </c>
      <c r="FL4" s="70">
        <f>'MASTER DATA'!BM415</f>
        <v>0</v>
      </c>
      <c r="FM4" s="70">
        <f>'MASTER DATA'!BN415</f>
        <v>0</v>
      </c>
      <c r="FN4" s="70">
        <f>'MASTER DATA'!BO415</f>
        <v>0</v>
      </c>
      <c r="FO4" s="70">
        <f>'MASTER DATA'!BP415</f>
        <v>0</v>
      </c>
      <c r="FP4" s="70">
        <f>'MASTER DATA'!BQ415</f>
        <v>0</v>
      </c>
      <c r="FQ4" s="70">
        <f>'MASTER DATA'!BR415</f>
        <v>0</v>
      </c>
      <c r="FR4" s="71">
        <f>'MASTER DATA'!BS406</f>
        <v>0</v>
      </c>
      <c r="FS4" s="71">
        <f>'MASTER DATA'!BT406</f>
        <v>0</v>
      </c>
      <c r="FT4" s="70">
        <f>'MASTER DATA'!BU68</f>
        <v>0</v>
      </c>
    </row>
    <row r="5" spans="2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DATA'!C487</f>
        <v>kg/ ton of Crude Steel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55.5" customHeight="1" x14ac:dyDescent="0.5">
      <c r="B7" s="251" t="s">
        <v>188</v>
      </c>
      <c r="C7" s="251"/>
      <c r="D7" s="251"/>
      <c r="E7" s="251"/>
      <c r="F7" s="252"/>
      <c r="G7" s="263" t="str">
        <f>'MASTER DATA'!B487</f>
        <v xml:space="preserve"> SEED projects-4 Battery #2 Charging emission control system insalled at CO 3</v>
      </c>
      <c r="H7" s="264"/>
      <c r="I7" s="264"/>
      <c r="J7" s="264"/>
      <c r="K7" s="264"/>
      <c r="L7" s="264"/>
      <c r="M7" s="264"/>
      <c r="N7" s="265"/>
      <c r="O7" s="60" t="s">
        <v>276</v>
      </c>
      <c r="P7" s="74"/>
      <c r="Q7" s="74"/>
      <c r="R7" s="74"/>
      <c r="S7" s="250">
        <f>ED4</f>
        <v>0.58276346119894007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58.5" customHeight="1" x14ac:dyDescent="0.5">
      <c r="B8" s="251"/>
      <c r="C8" s="251"/>
      <c r="D8" s="251"/>
      <c r="E8" s="251"/>
      <c r="F8" s="252"/>
      <c r="G8" s="266"/>
      <c r="H8" s="267"/>
      <c r="I8" s="267"/>
      <c r="J8" s="267"/>
      <c r="K8" s="267"/>
      <c r="L8" s="267"/>
      <c r="M8" s="267"/>
      <c r="N8" s="268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0.58276346119894007</v>
      </c>
      <c r="AH9" s="57"/>
      <c r="AK9" s="75">
        <f>222/224*100</f>
        <v>99.107142857142861</v>
      </c>
    </row>
    <row r="10" spans="2:176" ht="408.75" customHeight="1" x14ac:dyDescent="0.25">
      <c r="B10" s="247" t="str">
        <f>G7</f>
        <v xml:space="preserve"> SEED projects-4 Battery #2 Charging emission control system insalled at CO 3</v>
      </c>
      <c r="G10" s="84">
        <f>EE3</f>
        <v>0.55000000000000004</v>
      </c>
      <c r="AH10" s="57"/>
      <c r="AI10" s="85"/>
    </row>
    <row r="11" spans="2:176" ht="408" customHeight="1" x14ac:dyDescent="0.25">
      <c r="B11" s="247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32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59999389629810485"/>
    <pageSetUpPr fitToPage="1"/>
  </sheetPr>
  <dimension ref="B1:ZY54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SEED projects-3 CV anaylizer implementation &amp; stabilization at CO 4</v>
      </c>
      <c r="DR1" s="56" t="str">
        <f>S6</f>
        <v>kg/ ton of Crude Steel</v>
      </c>
    </row>
    <row r="2" spans="2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1" t="s">
        <v>173</v>
      </c>
      <c r="C3" s="251"/>
      <c r="D3" s="251"/>
      <c r="E3" s="251"/>
      <c r="F3" s="252"/>
      <c r="G3" s="257">
        <f>EF2</f>
        <v>45505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176</v>
      </c>
      <c r="AB3" s="250">
        <f>EE3</f>
        <v>0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DATA'!Q610</f>
        <v>0</v>
      </c>
      <c r="DQ3" s="70">
        <f>'MASTER DATA'!R610</f>
        <v>0</v>
      </c>
      <c r="DR3" s="70">
        <f>'MASTER DATA'!S610</f>
        <v>0</v>
      </c>
      <c r="DS3" s="70">
        <f>'MASTER DATA'!T610</f>
        <v>0</v>
      </c>
      <c r="DT3" s="70">
        <f>'MASTER DATA'!U610</f>
        <v>0</v>
      </c>
      <c r="DU3" s="70">
        <f>'MASTER DATA'!V610</f>
        <v>0</v>
      </c>
      <c r="DV3" s="70">
        <f>'MASTER DATA'!W610</f>
        <v>0</v>
      </c>
      <c r="DW3" s="70">
        <f>'MASTER DATA'!X610</f>
        <v>0</v>
      </c>
      <c r="DX3" s="70">
        <f>'MASTER DATA'!Y610</f>
        <v>0</v>
      </c>
      <c r="DY3" s="70">
        <f>'MASTER DATA'!Z610</f>
        <v>0</v>
      </c>
      <c r="DZ3" s="70">
        <f>'MASTER DATA'!AA610</f>
        <v>0</v>
      </c>
      <c r="EA3" s="70">
        <f>'MASTER DATA'!AB610</f>
        <v>0</v>
      </c>
      <c r="EB3" s="70">
        <f>'MASTER DATA'!AC610</f>
        <v>0</v>
      </c>
      <c r="EC3" s="70">
        <f>'MASTER DATA'!AD610</f>
        <v>0</v>
      </c>
      <c r="ED3" s="70">
        <f>'MASTER DATA'!AE610</f>
        <v>0</v>
      </c>
      <c r="EE3" s="70">
        <f>'MASTER DATA'!AF610</f>
        <v>0</v>
      </c>
      <c r="EF3" s="70">
        <f>'MASTER DATA'!AG610</f>
        <v>0</v>
      </c>
      <c r="EG3" s="70">
        <f>'MASTER DATA'!AH610</f>
        <v>0</v>
      </c>
      <c r="EH3" s="70">
        <f>'MASTER DATA'!AI610</f>
        <v>0</v>
      </c>
      <c r="EI3" s="70">
        <f>'MASTER DATA'!AJ610</f>
        <v>0</v>
      </c>
      <c r="EJ3" s="70">
        <f>'MASTER DATA'!AK610</f>
        <v>0</v>
      </c>
      <c r="EK3" s="70">
        <f>'MASTER DATA'!AL610</f>
        <v>0</v>
      </c>
      <c r="EL3" s="70">
        <f>'MASTER DATA'!AM610</f>
        <v>0</v>
      </c>
      <c r="EM3" s="70">
        <f>'MASTER DATA'!AN610</f>
        <v>0</v>
      </c>
      <c r="EN3" s="70">
        <f>'MASTER DATA'!AO610</f>
        <v>0</v>
      </c>
      <c r="EO3" s="70">
        <f>'MASTER DATA'!AP610</f>
        <v>0</v>
      </c>
      <c r="EP3" s="70">
        <f>'MASTER DATA'!AQ610</f>
        <v>0</v>
      </c>
      <c r="EQ3" s="70">
        <f>'MASTER DATA'!AR610</f>
        <v>0</v>
      </c>
      <c r="ER3" s="70">
        <f>'MASTER DATA'!AS610</f>
        <v>0</v>
      </c>
      <c r="ES3" s="70">
        <f>'MASTER DATA'!AT610</f>
        <v>0</v>
      </c>
      <c r="ET3" s="70">
        <f>'MASTER DATA'!AU610</f>
        <v>0</v>
      </c>
      <c r="EU3" s="70">
        <f>'MASTER DATA'!AV610</f>
        <v>0</v>
      </c>
      <c r="EV3" s="70">
        <f>'MASTER DATA'!AW610</f>
        <v>0</v>
      </c>
      <c r="EW3" s="70">
        <f>'MASTER DATA'!AX610</f>
        <v>0</v>
      </c>
      <c r="EX3" s="70">
        <f>'MASTER DATA'!AY610</f>
        <v>0</v>
      </c>
      <c r="EY3" s="70">
        <f>'MASTER DATA'!AZ610</f>
        <v>0</v>
      </c>
      <c r="EZ3" s="70">
        <f>'MASTER DATA'!BA610</f>
        <v>0</v>
      </c>
      <c r="FA3" s="70">
        <f>'MASTER DATA'!BB610</f>
        <v>0</v>
      </c>
      <c r="FB3" s="70">
        <f>'MASTER DATA'!BC610</f>
        <v>0</v>
      </c>
      <c r="FC3" s="70">
        <f>'MASTER DATA'!BD610</f>
        <v>0</v>
      </c>
      <c r="FD3" s="70">
        <f>'MASTER DATA'!BE610</f>
        <v>0</v>
      </c>
      <c r="FE3" s="70">
        <f>'MASTER DATA'!BF610</f>
        <v>0</v>
      </c>
      <c r="FF3" s="70">
        <f>'MASTER DATA'!BG610</f>
        <v>0</v>
      </c>
      <c r="FG3" s="70">
        <f>'MASTER DATA'!BH610</f>
        <v>0</v>
      </c>
      <c r="FH3" s="70">
        <f>'MASTER DATA'!BI610</f>
        <v>0</v>
      </c>
      <c r="FI3" s="70">
        <f>'MASTER DATA'!BJ610</f>
        <v>0</v>
      </c>
      <c r="FJ3" s="70">
        <f>'MASTER DATA'!BK414</f>
        <v>0</v>
      </c>
      <c r="FK3" s="70">
        <f>'MASTER DATA'!BL414</f>
        <v>0</v>
      </c>
      <c r="FL3" s="70">
        <f>'MASTER DATA'!BM414</f>
        <v>0</v>
      </c>
      <c r="FM3" s="70">
        <f>'MASTER DATA'!BN414</f>
        <v>0</v>
      </c>
      <c r="FN3" s="70">
        <f>'MASTER DATA'!BO414</f>
        <v>0</v>
      </c>
      <c r="FO3" s="70">
        <f>'MASTER DATA'!BP414</f>
        <v>0</v>
      </c>
      <c r="FP3" s="70">
        <f>'MASTER DATA'!BQ414</f>
        <v>0</v>
      </c>
      <c r="FQ3" s="70">
        <f>'MASTER DATA'!BR414</f>
        <v>0</v>
      </c>
      <c r="FR3" s="71">
        <f>'MASTER DATA'!BS405</f>
        <v>0</v>
      </c>
      <c r="FS3" s="71">
        <f>'MASTER DATA'!BT405</f>
        <v>0</v>
      </c>
      <c r="FT3" s="70">
        <f>'MASTER DATA'!BU67</f>
        <v>0</v>
      </c>
    </row>
    <row r="4" spans="2:176" ht="41.45" customHeight="1" x14ac:dyDescent="0.5"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DATA'!Q611</f>
        <v>0</v>
      </c>
      <c r="DQ4" s="70">
        <f>'MASTER DATA'!R611</f>
        <v>0</v>
      </c>
      <c r="DR4" s="70">
        <f>'MASTER DATA'!S611</f>
        <v>0</v>
      </c>
      <c r="DS4" s="70">
        <f>'MASTER DATA'!T611</f>
        <v>0</v>
      </c>
      <c r="DT4" s="70">
        <f>'MASTER DATA'!U611</f>
        <v>0</v>
      </c>
      <c r="DU4" s="70">
        <f>'MASTER DATA'!V611</f>
        <v>0</v>
      </c>
      <c r="DV4" s="70">
        <f>'MASTER DATA'!W611</f>
        <v>0</v>
      </c>
      <c r="DW4" s="70">
        <f>'MASTER DATA'!X611</f>
        <v>8.328882759998163E-2</v>
      </c>
      <c r="DX4" s="70">
        <f>'MASTER DATA'!Y611</f>
        <v>0.1492236808017052</v>
      </c>
      <c r="DY4" s="70">
        <f>'MASTER DATA'!Z611</f>
        <v>0.20825867229060038</v>
      </c>
      <c r="DZ4" s="70">
        <f>'MASTER DATA'!AA611</f>
        <v>0.22596695587511448</v>
      </c>
      <c r="EA4" s="70">
        <f>'MASTER DATA'!AB611</f>
        <v>0.57900607294766115</v>
      </c>
      <c r="EB4" s="70">
        <f>'MASTER DATA'!AC611</f>
        <v>0.17104412727511173</v>
      </c>
      <c r="EC4" s="70">
        <f>'MASTER DATA'!AD611</f>
        <v>6.0571010879678498E-2</v>
      </c>
      <c r="ED4" s="70">
        <f>'MASTER DATA'!AE611</f>
        <v>0.15489797489052975</v>
      </c>
      <c r="EE4" s="70">
        <f>'MASTER DATA'!AF611</f>
        <v>0.13688881243131598</v>
      </c>
      <c r="EF4" s="70"/>
      <c r="EG4" s="70"/>
      <c r="EH4" s="70"/>
      <c r="EI4" s="70"/>
      <c r="EJ4" s="70"/>
      <c r="EK4" s="70"/>
      <c r="EL4" s="70"/>
      <c r="EM4" s="70"/>
      <c r="EN4" s="70"/>
      <c r="EO4" s="70"/>
      <c r="EP4" s="70"/>
      <c r="EQ4" s="70"/>
      <c r="ER4" s="70"/>
      <c r="ES4" s="70"/>
      <c r="ET4" s="70"/>
      <c r="EU4" s="70"/>
      <c r="EV4" s="70"/>
      <c r="EW4" s="70">
        <f>'MASTER DATA'!AX611</f>
        <v>0</v>
      </c>
      <c r="EX4" s="70">
        <f>'MASTER DATA'!AY611</f>
        <v>0</v>
      </c>
      <c r="EY4" s="70">
        <f>'MASTER DATA'!AZ611</f>
        <v>0</v>
      </c>
      <c r="EZ4" s="70">
        <f>'MASTER DATA'!BA611</f>
        <v>0</v>
      </c>
      <c r="FA4" s="70">
        <f>'MASTER DATA'!BB611</f>
        <v>0</v>
      </c>
      <c r="FB4" s="70">
        <f>'MASTER DATA'!BC611</f>
        <v>0</v>
      </c>
      <c r="FC4" s="70">
        <f>'MASTER DATA'!BD611</f>
        <v>0</v>
      </c>
      <c r="FD4" s="70">
        <f>'MASTER DATA'!BE611</f>
        <v>0</v>
      </c>
      <c r="FE4" s="70">
        <f>'MASTER DATA'!BF611</f>
        <v>0</v>
      </c>
      <c r="FF4" s="70">
        <f>'MASTER DATA'!BG611</f>
        <v>0</v>
      </c>
      <c r="FG4" s="70">
        <f>'MASTER DATA'!BH611</f>
        <v>0</v>
      </c>
      <c r="FH4" s="70">
        <f>'MASTER DATA'!BI611</f>
        <v>0</v>
      </c>
      <c r="FI4" s="70">
        <f>'MASTER DATA'!BJ611</f>
        <v>0</v>
      </c>
      <c r="FJ4" s="70">
        <f>'MASTER DATA'!BK415</f>
        <v>0</v>
      </c>
      <c r="FK4" s="70">
        <f>'MASTER DATA'!BL415</f>
        <v>0</v>
      </c>
      <c r="FL4" s="70">
        <f>'MASTER DATA'!BM415</f>
        <v>0</v>
      </c>
      <c r="FM4" s="70">
        <f>'MASTER DATA'!BN415</f>
        <v>0</v>
      </c>
      <c r="FN4" s="70">
        <f>'MASTER DATA'!BO415</f>
        <v>0</v>
      </c>
      <c r="FO4" s="70">
        <f>'MASTER DATA'!BP415</f>
        <v>0</v>
      </c>
      <c r="FP4" s="70">
        <f>'MASTER DATA'!BQ415</f>
        <v>0</v>
      </c>
      <c r="FQ4" s="70">
        <f>'MASTER DATA'!BR415</f>
        <v>0</v>
      </c>
      <c r="FR4" s="71">
        <f>'MASTER DATA'!BS406</f>
        <v>0</v>
      </c>
      <c r="FS4" s="71">
        <f>'MASTER DATA'!BT406</f>
        <v>0</v>
      </c>
      <c r="FT4" s="70">
        <f>'MASTER DATA'!BU68</f>
        <v>0</v>
      </c>
    </row>
    <row r="5" spans="2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DATA'!C610</f>
        <v>kg/ ton of Crude Steel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1" t="s">
        <v>188</v>
      </c>
      <c r="C7" s="251"/>
      <c r="D7" s="251"/>
      <c r="E7" s="251"/>
      <c r="F7" s="252"/>
      <c r="G7" s="263" t="str">
        <f>'MASTER DATA'!B610</f>
        <v>SEED projects-3 CV anaylizer implementation &amp; stabilization at CO 4</v>
      </c>
      <c r="H7" s="264"/>
      <c r="I7" s="264"/>
      <c r="J7" s="264"/>
      <c r="K7" s="264"/>
      <c r="L7" s="264"/>
      <c r="M7" s="264"/>
      <c r="N7" s="265"/>
      <c r="O7" s="60" t="s">
        <v>276</v>
      </c>
      <c r="P7" s="74"/>
      <c r="Q7" s="74"/>
      <c r="R7" s="74"/>
      <c r="S7" s="250">
        <f>ED4</f>
        <v>0.15489797489052975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1"/>
      <c r="C8" s="251"/>
      <c r="D8" s="251"/>
      <c r="E8" s="251"/>
      <c r="F8" s="252"/>
      <c r="G8" s="266"/>
      <c r="H8" s="267"/>
      <c r="I8" s="267"/>
      <c r="J8" s="267"/>
      <c r="K8" s="267"/>
      <c r="L8" s="267"/>
      <c r="M8" s="267"/>
      <c r="N8" s="268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0.15489797489052975</v>
      </c>
      <c r="AH9" s="57"/>
      <c r="AK9" s="75">
        <f>222/224*100</f>
        <v>99.107142857142861</v>
      </c>
    </row>
    <row r="10" spans="2:176" ht="408.75" customHeight="1" x14ac:dyDescent="0.25">
      <c r="B10" s="247" t="str">
        <f>G7</f>
        <v>SEED projects-3 CV anaylizer implementation &amp; stabilization at CO 4</v>
      </c>
      <c r="G10" s="84">
        <f>EE3</f>
        <v>0</v>
      </c>
      <c r="AH10" s="57"/>
      <c r="AI10" s="85"/>
    </row>
    <row r="11" spans="2:176" ht="408" customHeight="1" x14ac:dyDescent="0.25">
      <c r="B11" s="247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31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>
    <tabColor theme="8" tint="0.59999389629810485"/>
    <pageSetUpPr fitToPage="1"/>
  </sheetPr>
  <dimension ref="B1:ZY54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SEED projects-3 CV anaylizer implementation &amp; stabilization at CO 3</v>
      </c>
      <c r="DR1" s="56" t="str">
        <f>S6</f>
        <v>kg/ ton of Crude Steel</v>
      </c>
    </row>
    <row r="2" spans="2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1" t="s">
        <v>173</v>
      </c>
      <c r="C3" s="251"/>
      <c r="D3" s="251"/>
      <c r="E3" s="251"/>
      <c r="F3" s="252"/>
      <c r="G3" s="257">
        <f>EF2</f>
        <v>45505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176</v>
      </c>
      <c r="AB3" s="250">
        <f>EE3</f>
        <v>0.41208300738055181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DATA'!Q483</f>
        <v>0</v>
      </c>
      <c r="DQ3" s="70">
        <f>'MASTER DATA'!R483</f>
        <v>0</v>
      </c>
      <c r="DR3" s="70">
        <f>'MASTER DATA'!S483</f>
        <v>0</v>
      </c>
      <c r="DS3" s="70">
        <f>'MASTER DATA'!T483</f>
        <v>0</v>
      </c>
      <c r="DT3" s="70">
        <f>'MASTER DATA'!U483</f>
        <v>0</v>
      </c>
      <c r="DU3" s="70">
        <f>'MASTER DATA'!V483</f>
        <v>0</v>
      </c>
      <c r="DV3" s="70">
        <f>'MASTER DATA'!W483</f>
        <v>0</v>
      </c>
      <c r="DW3" s="70">
        <f>'MASTER DATA'!X483</f>
        <v>0</v>
      </c>
      <c r="DX3" s="70">
        <f>'MASTER DATA'!Y483</f>
        <v>0</v>
      </c>
      <c r="DY3" s="70">
        <f>'MASTER DATA'!Z483</f>
        <v>0</v>
      </c>
      <c r="DZ3" s="70">
        <f>'MASTER DATA'!AA483</f>
        <v>0</v>
      </c>
      <c r="EA3" s="70">
        <f>'MASTER DATA'!AB483</f>
        <v>0</v>
      </c>
      <c r="EB3" s="70">
        <f>'MASTER DATA'!AC483</f>
        <v>0.41208300738055181</v>
      </c>
      <c r="EC3" s="70">
        <f>'MASTER DATA'!AD483</f>
        <v>0.41208300738055181</v>
      </c>
      <c r="ED3" s="70">
        <f>'MASTER DATA'!AE483</f>
        <v>0.41208300738055181</v>
      </c>
      <c r="EE3" s="70">
        <f>'MASTER DATA'!AF483</f>
        <v>0.41208300738055181</v>
      </c>
      <c r="EF3" s="70">
        <f>'MASTER DATA'!AG483</f>
        <v>0.41208300738055181</v>
      </c>
      <c r="EG3" s="70">
        <f>'MASTER DATA'!AH483</f>
        <v>0.41208300738055181</v>
      </c>
      <c r="EH3" s="70">
        <f>'MASTER DATA'!AI483</f>
        <v>0.41208300738055181</v>
      </c>
      <c r="EI3" s="70">
        <f>'MASTER DATA'!AJ483</f>
        <v>0.41208300738055181</v>
      </c>
      <c r="EJ3" s="70">
        <f>'MASTER DATA'!AK483</f>
        <v>0.41208300738055181</v>
      </c>
      <c r="EK3" s="70">
        <f>'MASTER DATA'!AL483</f>
        <v>0.41208300738055181</v>
      </c>
      <c r="EL3" s="70">
        <f>'MASTER DATA'!AM483</f>
        <v>0.41208300738055181</v>
      </c>
      <c r="EM3" s="70">
        <f>'MASTER DATA'!AN483</f>
        <v>0.41208300738055181</v>
      </c>
      <c r="EN3" s="70">
        <f>'MASTER DATA'!AO483</f>
        <v>0</v>
      </c>
      <c r="EO3" s="70">
        <f>'MASTER DATA'!AP483</f>
        <v>0</v>
      </c>
      <c r="EP3" s="70">
        <f>'MASTER DATA'!AQ483</f>
        <v>0</v>
      </c>
      <c r="EQ3" s="70">
        <f>'MASTER DATA'!AR483</f>
        <v>0</v>
      </c>
      <c r="ER3" s="70">
        <f>'MASTER DATA'!AS483</f>
        <v>0</v>
      </c>
      <c r="ES3" s="70">
        <f>'MASTER DATA'!AT483</f>
        <v>0</v>
      </c>
      <c r="ET3" s="70">
        <f>'MASTER DATA'!AU483</f>
        <v>0</v>
      </c>
      <c r="EU3" s="70">
        <f>'MASTER DATA'!AV483</f>
        <v>0</v>
      </c>
      <c r="EV3" s="70">
        <f>'MASTER DATA'!AW483</f>
        <v>0</v>
      </c>
      <c r="EW3" s="70">
        <f>'MASTER DATA'!AX483</f>
        <v>0</v>
      </c>
      <c r="EX3" s="70">
        <f>'MASTER DATA'!AY483</f>
        <v>0</v>
      </c>
      <c r="EY3" s="70">
        <f>'MASTER DATA'!AZ483</f>
        <v>0</v>
      </c>
      <c r="EZ3" s="70">
        <f>'MASTER DATA'!BA483</f>
        <v>0</v>
      </c>
      <c r="FA3" s="70">
        <f>'MASTER DATA'!BB483</f>
        <v>0</v>
      </c>
      <c r="FB3" s="70">
        <f>'MASTER DATA'!BC483</f>
        <v>0</v>
      </c>
      <c r="FC3" s="70">
        <f>'MASTER DATA'!BD483</f>
        <v>0</v>
      </c>
      <c r="FD3" s="70">
        <f>'MASTER DATA'!BE483</f>
        <v>0</v>
      </c>
      <c r="FE3" s="70">
        <f>'MASTER DATA'!BF483</f>
        <v>0</v>
      </c>
      <c r="FF3" s="70">
        <f>'MASTER DATA'!BG483</f>
        <v>0</v>
      </c>
      <c r="FG3" s="70">
        <f>'MASTER DATA'!BH483</f>
        <v>0</v>
      </c>
      <c r="FH3" s="70">
        <f>'MASTER DATA'!BI414</f>
        <v>0</v>
      </c>
      <c r="FI3" s="70">
        <f>'MASTER DATA'!BJ414</f>
        <v>0</v>
      </c>
      <c r="FJ3" s="70">
        <f>'MASTER DATA'!BK414</f>
        <v>0</v>
      </c>
      <c r="FK3" s="70">
        <f>'MASTER DATA'!BL414</f>
        <v>0</v>
      </c>
      <c r="FL3" s="70">
        <f>'MASTER DATA'!BM414</f>
        <v>0</v>
      </c>
      <c r="FM3" s="70">
        <f>'MASTER DATA'!BN414</f>
        <v>0</v>
      </c>
      <c r="FN3" s="70">
        <f>'MASTER DATA'!BO414</f>
        <v>0</v>
      </c>
      <c r="FO3" s="70">
        <f>'MASTER DATA'!BP414</f>
        <v>0</v>
      </c>
      <c r="FP3" s="70">
        <f>'MASTER DATA'!BQ414</f>
        <v>0</v>
      </c>
      <c r="FQ3" s="70">
        <f>'MASTER DATA'!BR414</f>
        <v>0</v>
      </c>
      <c r="FR3" s="71">
        <f>'MASTER DATA'!BS405</f>
        <v>0</v>
      </c>
      <c r="FS3" s="71">
        <f>'MASTER DATA'!BT405</f>
        <v>0</v>
      </c>
      <c r="FT3" s="70">
        <f>'MASTER DATA'!BU67</f>
        <v>0</v>
      </c>
    </row>
    <row r="4" spans="2:176" ht="41.45" customHeight="1" x14ac:dyDescent="0.5"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DATA'!Q484</f>
        <v>0</v>
      </c>
      <c r="DQ4" s="70">
        <f>'MASTER DATA'!R484</f>
        <v>0</v>
      </c>
      <c r="DR4" s="70">
        <f>'MASTER DATA'!S484</f>
        <v>0</v>
      </c>
      <c r="DS4" s="70">
        <f>'MASTER DATA'!T484</f>
        <v>0</v>
      </c>
      <c r="DT4" s="70">
        <f>'MASTER DATA'!U484</f>
        <v>0.45904835042219877</v>
      </c>
      <c r="DU4" s="70">
        <f>'MASTER DATA'!V484</f>
        <v>0.6495068952360783</v>
      </c>
      <c r="DV4" s="70">
        <f>'MASTER DATA'!W484</f>
        <v>0.19700904909868994</v>
      </c>
      <c r="DW4" s="70">
        <f>'MASTER DATA'!X484</f>
        <v>0.42680164803387299</v>
      </c>
      <c r="DX4" s="70">
        <f>'MASTER DATA'!Y484</f>
        <v>0.15381932765533143</v>
      </c>
      <c r="DY4" s="70">
        <f>'MASTER DATA'!Z484</f>
        <v>0.61655666052088942</v>
      </c>
      <c r="DZ4" s="70">
        <f>'MASTER DATA'!AA484</f>
        <v>0.39507917964349426</v>
      </c>
      <c r="EA4" s="70">
        <f>'MASTER DATA'!AB484</f>
        <v>0.57491072765524376</v>
      </c>
      <c r="EB4" s="70">
        <f>'MASTER DATA'!AC484</f>
        <v>0.73331803037144139</v>
      </c>
      <c r="EC4" s="70">
        <f>'MASTER DATA'!AD484</f>
        <v>0.49648115910158858</v>
      </c>
      <c r="ED4" s="70">
        <f>'MASTER DATA'!AE484</f>
        <v>0.44250636597026044</v>
      </c>
      <c r="EE4" s="70">
        <f>'MASTER DATA'!AF484</f>
        <v>0.73906539090332013</v>
      </c>
      <c r="EF4" s="70"/>
      <c r="EG4" s="70"/>
      <c r="EH4" s="70"/>
      <c r="EI4" s="70"/>
      <c r="EJ4" s="70"/>
      <c r="EK4" s="70"/>
      <c r="EL4" s="70"/>
      <c r="EM4" s="70"/>
      <c r="EN4" s="70"/>
      <c r="EO4" s="70"/>
      <c r="EP4" s="70"/>
      <c r="EQ4" s="70"/>
      <c r="ER4" s="70"/>
      <c r="ES4" s="70"/>
      <c r="ET4" s="70"/>
      <c r="EU4" s="70"/>
      <c r="EV4" s="70">
        <f>'MASTER DATA'!AW484</f>
        <v>0</v>
      </c>
      <c r="EW4" s="70">
        <f>'MASTER DATA'!AX484</f>
        <v>0</v>
      </c>
      <c r="EX4" s="70">
        <f>'MASTER DATA'!AY484</f>
        <v>0</v>
      </c>
      <c r="EY4" s="70">
        <f>'MASTER DATA'!AZ484</f>
        <v>0</v>
      </c>
      <c r="EZ4" s="70">
        <f>'MASTER DATA'!BA484</f>
        <v>0</v>
      </c>
      <c r="FA4" s="70">
        <f>'MASTER DATA'!BB484</f>
        <v>0</v>
      </c>
      <c r="FB4" s="70">
        <f>'MASTER DATA'!BC484</f>
        <v>0</v>
      </c>
      <c r="FC4" s="70">
        <f>'MASTER DATA'!BD484</f>
        <v>0</v>
      </c>
      <c r="FD4" s="70">
        <f>'MASTER DATA'!BE484</f>
        <v>0</v>
      </c>
      <c r="FE4" s="70">
        <f>'MASTER DATA'!BF484</f>
        <v>0</v>
      </c>
      <c r="FF4" s="70">
        <f>'MASTER DATA'!BG484</f>
        <v>0</v>
      </c>
      <c r="FG4" s="70">
        <f>'MASTER DATA'!BH484</f>
        <v>0</v>
      </c>
      <c r="FH4" s="70">
        <f>'MASTER DATA'!BI415</f>
        <v>0</v>
      </c>
      <c r="FI4" s="70">
        <f>'MASTER DATA'!BJ415</f>
        <v>0</v>
      </c>
      <c r="FJ4" s="70">
        <f>'MASTER DATA'!BK415</f>
        <v>0</v>
      </c>
      <c r="FK4" s="70">
        <f>'MASTER DATA'!BL415</f>
        <v>0</v>
      </c>
      <c r="FL4" s="70">
        <f>'MASTER DATA'!BM415</f>
        <v>0</v>
      </c>
      <c r="FM4" s="70">
        <f>'MASTER DATA'!BN415</f>
        <v>0</v>
      </c>
      <c r="FN4" s="70">
        <f>'MASTER DATA'!BO415</f>
        <v>0</v>
      </c>
      <c r="FO4" s="70">
        <f>'MASTER DATA'!BP415</f>
        <v>0</v>
      </c>
      <c r="FP4" s="70">
        <f>'MASTER DATA'!BQ415</f>
        <v>0</v>
      </c>
      <c r="FQ4" s="70">
        <f>'MASTER DATA'!BR415</f>
        <v>0</v>
      </c>
      <c r="FR4" s="71">
        <f>'MASTER DATA'!BS406</f>
        <v>0</v>
      </c>
      <c r="FS4" s="71">
        <f>'MASTER DATA'!BT406</f>
        <v>0</v>
      </c>
      <c r="FT4" s="70">
        <f>'MASTER DATA'!BU68</f>
        <v>0</v>
      </c>
    </row>
    <row r="5" spans="2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DATA'!C483</f>
        <v>kg/ ton of Crude Steel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1" t="s">
        <v>188</v>
      </c>
      <c r="C7" s="251"/>
      <c r="D7" s="251"/>
      <c r="E7" s="251"/>
      <c r="F7" s="252"/>
      <c r="G7" s="263" t="str">
        <f>'MASTER DATA'!B483</f>
        <v>SEED projects-3 CV anaylizer implementation &amp; stabilization at CO 3</v>
      </c>
      <c r="H7" s="264"/>
      <c r="I7" s="264"/>
      <c r="J7" s="264"/>
      <c r="K7" s="264"/>
      <c r="L7" s="264"/>
      <c r="M7" s="264"/>
      <c r="N7" s="265"/>
      <c r="O7" s="60" t="s">
        <v>276</v>
      </c>
      <c r="P7" s="74"/>
      <c r="Q7" s="74"/>
      <c r="R7" s="74"/>
      <c r="S7" s="250">
        <f>ED4</f>
        <v>0.44250636597026044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1"/>
      <c r="C8" s="251"/>
      <c r="D8" s="251"/>
      <c r="E8" s="251"/>
      <c r="F8" s="252"/>
      <c r="G8" s="266"/>
      <c r="H8" s="267"/>
      <c r="I8" s="267"/>
      <c r="J8" s="267"/>
      <c r="K8" s="267"/>
      <c r="L8" s="267"/>
      <c r="M8" s="267"/>
      <c r="N8" s="268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0.44250636597026044</v>
      </c>
      <c r="AH9" s="57"/>
      <c r="AK9" s="75">
        <f>222/224*100</f>
        <v>99.107142857142861</v>
      </c>
    </row>
    <row r="10" spans="2:176" ht="408.75" customHeight="1" x14ac:dyDescent="0.25">
      <c r="B10" s="247" t="str">
        <f>G7</f>
        <v>SEED projects-3 CV anaylizer implementation &amp; stabilization at CO 3</v>
      </c>
      <c r="G10" s="84">
        <f>EE3</f>
        <v>0.41208300738055181</v>
      </c>
      <c r="AH10" s="57"/>
      <c r="AI10" s="85"/>
    </row>
    <row r="11" spans="2:176" ht="408" customHeight="1" x14ac:dyDescent="0.25">
      <c r="B11" s="247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30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>
    <tabColor theme="8" tint="0.59999389629810485"/>
    <pageSetUpPr fitToPage="1"/>
  </sheetPr>
  <dimension ref="B1:ZY54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 xml:space="preserve">SEED projects-2 Achieving the CDQ Pushings </v>
      </c>
      <c r="DR1" s="56" t="str">
        <f>S6</f>
        <v>kg/ ton of Crude Steel</v>
      </c>
    </row>
    <row r="2" spans="2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1" t="s">
        <v>173</v>
      </c>
      <c r="C3" s="251"/>
      <c r="D3" s="251"/>
      <c r="E3" s="251"/>
      <c r="F3" s="252"/>
      <c r="G3" s="257">
        <f>EE2</f>
        <v>45474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176</v>
      </c>
      <c r="AB3" s="250">
        <f>EE3</f>
        <v>0.52873295158771461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DATA'!Q480</f>
        <v>0.53</v>
      </c>
      <c r="DQ3" s="70">
        <f>'MASTER DATA'!R480</f>
        <v>0.53</v>
      </c>
      <c r="DR3" s="70">
        <f>'MASTER DATA'!S480</f>
        <v>0.53</v>
      </c>
      <c r="DS3" s="70">
        <f>'MASTER DATA'!T480</f>
        <v>0.53</v>
      </c>
      <c r="DT3" s="70">
        <f>'MASTER DATA'!U480</f>
        <v>0.53</v>
      </c>
      <c r="DU3" s="70">
        <f>'MASTER DATA'!V480</f>
        <v>0.53</v>
      </c>
      <c r="DV3" s="70">
        <f>'MASTER DATA'!W480</f>
        <v>0.53</v>
      </c>
      <c r="DW3" s="70">
        <f>'MASTER DATA'!X480</f>
        <v>0.53</v>
      </c>
      <c r="DX3" s="70">
        <f>'MASTER DATA'!Y480</f>
        <v>0.53</v>
      </c>
      <c r="DY3" s="70">
        <f>'MASTER DATA'!Z480</f>
        <v>0.53</v>
      </c>
      <c r="DZ3" s="70">
        <f>'MASTER DATA'!AA480</f>
        <v>0.53</v>
      </c>
      <c r="EA3" s="70">
        <f>'MASTER DATA'!AB480</f>
        <v>0.52873295158771461</v>
      </c>
      <c r="EB3" s="70">
        <f>'MASTER DATA'!AC480</f>
        <v>0.52873295158771461</v>
      </c>
      <c r="EC3" s="70">
        <f>'MASTER DATA'!AD480</f>
        <v>0.52873295158771461</v>
      </c>
      <c r="ED3" s="70">
        <f>'MASTER DATA'!AE480</f>
        <v>0.52873295158771461</v>
      </c>
      <c r="EE3" s="70">
        <f>'MASTER DATA'!AF480</f>
        <v>0.52873295158771461</v>
      </c>
      <c r="EF3" s="70">
        <f>'MASTER DATA'!AG480</f>
        <v>0.52873295158771461</v>
      </c>
      <c r="EG3" s="70">
        <f>'MASTER DATA'!AH480</f>
        <v>0.52873295158771461</v>
      </c>
      <c r="EH3" s="70">
        <f>'MASTER DATA'!AI480</f>
        <v>0.52873295158771461</v>
      </c>
      <c r="EI3" s="70">
        <f>'MASTER DATA'!AJ480</f>
        <v>0.52873295158771461</v>
      </c>
      <c r="EJ3" s="70">
        <f>'MASTER DATA'!AK480</f>
        <v>0.52873295158771461</v>
      </c>
      <c r="EK3" s="70">
        <f>'MASTER DATA'!AL480</f>
        <v>0.52873295158771461</v>
      </c>
      <c r="EL3" s="70">
        <f>'MASTER DATA'!AM480</f>
        <v>0.52873295158771461</v>
      </c>
      <c r="EM3" s="70">
        <f>'MASTER DATA'!AN480</f>
        <v>0.52873295158771461</v>
      </c>
      <c r="EN3" s="70">
        <f>'MASTER DATA'!AO480</f>
        <v>0</v>
      </c>
      <c r="EO3" s="70">
        <f>'MASTER DATA'!AP480</f>
        <v>0</v>
      </c>
      <c r="EP3" s="70">
        <f>'MASTER DATA'!AQ480</f>
        <v>0</v>
      </c>
      <c r="EQ3" s="70">
        <f>'MASTER DATA'!AR480</f>
        <v>0</v>
      </c>
      <c r="ER3" s="70">
        <f>'MASTER DATA'!AS480</f>
        <v>0</v>
      </c>
      <c r="ES3" s="70">
        <f>'MASTER DATA'!AT480</f>
        <v>0</v>
      </c>
      <c r="ET3" s="70">
        <f>'MASTER DATA'!AU480</f>
        <v>0</v>
      </c>
      <c r="EU3" s="70">
        <f>'MASTER DATA'!AV480</f>
        <v>0</v>
      </c>
      <c r="EV3" s="70">
        <f>'MASTER DATA'!AW480</f>
        <v>0</v>
      </c>
      <c r="EW3" s="70">
        <f>'MASTER DATA'!AX480</f>
        <v>0</v>
      </c>
      <c r="EX3" s="70">
        <f>'MASTER DATA'!AY480</f>
        <v>0</v>
      </c>
      <c r="EY3" s="70">
        <f>'MASTER DATA'!AZ480</f>
        <v>0</v>
      </c>
      <c r="EZ3" s="70">
        <f>'MASTER DATA'!BA480</f>
        <v>0</v>
      </c>
      <c r="FA3" s="70">
        <f>'MASTER DATA'!BB480</f>
        <v>0</v>
      </c>
      <c r="FB3" s="70">
        <f>'MASTER DATA'!BC480</f>
        <v>0</v>
      </c>
      <c r="FC3" s="70">
        <f>'MASTER DATA'!BD480</f>
        <v>0</v>
      </c>
      <c r="FD3" s="70">
        <f>'MASTER DATA'!BE480</f>
        <v>0</v>
      </c>
      <c r="FE3" s="70">
        <f>'MASTER DATA'!BF480</f>
        <v>0</v>
      </c>
      <c r="FF3" s="70">
        <f>'MASTER DATA'!BG480</f>
        <v>0</v>
      </c>
      <c r="FG3" s="70">
        <f>'MASTER DATA'!BH480</f>
        <v>0</v>
      </c>
      <c r="FH3" s="70">
        <f>'MASTER DATA'!BI414</f>
        <v>0</v>
      </c>
      <c r="FI3" s="70">
        <f>'MASTER DATA'!BJ414</f>
        <v>0</v>
      </c>
      <c r="FJ3" s="70">
        <f>'MASTER DATA'!BK414</f>
        <v>0</v>
      </c>
      <c r="FK3" s="70">
        <f>'MASTER DATA'!BL414</f>
        <v>0</v>
      </c>
      <c r="FL3" s="70">
        <f>'MASTER DATA'!BM414</f>
        <v>0</v>
      </c>
      <c r="FM3" s="70">
        <f>'MASTER DATA'!BN414</f>
        <v>0</v>
      </c>
      <c r="FN3" s="70">
        <f>'MASTER DATA'!BO414</f>
        <v>0</v>
      </c>
      <c r="FO3" s="70">
        <f>'MASTER DATA'!BP414</f>
        <v>0</v>
      </c>
      <c r="FP3" s="70">
        <f>'MASTER DATA'!BQ414</f>
        <v>0</v>
      </c>
      <c r="FQ3" s="70">
        <f>'MASTER DATA'!BR414</f>
        <v>0</v>
      </c>
      <c r="FR3" s="71">
        <f>'MASTER DATA'!BS405</f>
        <v>0</v>
      </c>
      <c r="FS3" s="71">
        <f>'MASTER DATA'!BT405</f>
        <v>0</v>
      </c>
      <c r="FT3" s="70">
        <f>'MASTER DATA'!BU67</f>
        <v>0</v>
      </c>
    </row>
    <row r="4" spans="2:176" ht="41.45" customHeight="1" x14ac:dyDescent="0.5"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DATA'!Q481</f>
        <v>0.35329052849981113</v>
      </c>
      <c r="DQ4" s="70">
        <f>'MASTER DATA'!R481</f>
        <v>0.16491449866022892</v>
      </c>
      <c r="DR4" s="70">
        <f>'MASTER DATA'!S481</f>
        <v>0.28668716101038688</v>
      </c>
      <c r="DS4" s="70">
        <f>'MASTER DATA'!T481</f>
        <v>0.29006808737991618</v>
      </c>
      <c r="DT4" s="70">
        <f>'MASTER DATA'!U481</f>
        <v>0.43324924297277445</v>
      </c>
      <c r="DU4" s="70">
        <f>'MASTER DATA'!V481</f>
        <v>0.3788024406930417</v>
      </c>
      <c r="DV4" s="70">
        <f>'MASTER DATA'!W481</f>
        <v>0.22902270049702406</v>
      </c>
      <c r="DW4" s="70">
        <f>'MASTER DATA'!X481</f>
        <v>0.71870573327002341</v>
      </c>
      <c r="DX4" s="70">
        <f>'MASTER DATA'!Y481</f>
        <v>0.3549310019984811</v>
      </c>
      <c r="DY4" s="70">
        <f>'MASTER DATA'!Z481</f>
        <v>5.9519016208592415E-2</v>
      </c>
      <c r="DZ4" s="70">
        <f>'MASTER DATA'!AA481</f>
        <v>0.69341492456976206</v>
      </c>
      <c r="EA4" s="70">
        <f>'MASTER DATA'!AB481</f>
        <v>0.66186256211168737</v>
      </c>
      <c r="EB4" s="70">
        <f>'MASTER DATA'!AC481</f>
        <v>0.68727813792238124</v>
      </c>
      <c r="EC4" s="70">
        <f>'MASTER DATA'!AD481</f>
        <v>0.56219516102306188</v>
      </c>
      <c r="ED4" s="70">
        <f>'MASTER DATA'!AE481</f>
        <v>0.3675259406746551</v>
      </c>
      <c r="EE4" s="70">
        <f>'MASTER DATA'!AF481</f>
        <v>0.3605432258682566</v>
      </c>
      <c r="EF4" s="70"/>
      <c r="EG4" s="70"/>
      <c r="EH4" s="70"/>
      <c r="EI4" s="70"/>
      <c r="EJ4" s="70"/>
      <c r="EK4" s="70"/>
      <c r="EL4" s="70"/>
      <c r="EM4" s="70"/>
      <c r="EN4" s="70"/>
      <c r="EO4" s="70"/>
      <c r="EP4" s="70"/>
      <c r="EQ4" s="70"/>
      <c r="ER4" s="70"/>
      <c r="ES4" s="70"/>
      <c r="ET4" s="70"/>
      <c r="EU4" s="70"/>
      <c r="EV4" s="70"/>
      <c r="EW4" s="70">
        <f>'MASTER DATA'!AX481</f>
        <v>0</v>
      </c>
      <c r="EX4" s="70">
        <f>'MASTER DATA'!AY481</f>
        <v>0</v>
      </c>
      <c r="EY4" s="70">
        <f>'MASTER DATA'!AZ481</f>
        <v>0</v>
      </c>
      <c r="EZ4" s="70">
        <f>'MASTER DATA'!BA481</f>
        <v>0</v>
      </c>
      <c r="FA4" s="70">
        <f>'MASTER DATA'!BB481</f>
        <v>0</v>
      </c>
      <c r="FB4" s="70">
        <f>'MASTER DATA'!BC481</f>
        <v>0</v>
      </c>
      <c r="FC4" s="70">
        <f>'MASTER DATA'!BD481</f>
        <v>0</v>
      </c>
      <c r="FD4" s="70">
        <f>'MASTER DATA'!BE481</f>
        <v>0</v>
      </c>
      <c r="FE4" s="70">
        <f>'MASTER DATA'!BF481</f>
        <v>0</v>
      </c>
      <c r="FF4" s="70">
        <f>'MASTER DATA'!BG481</f>
        <v>0</v>
      </c>
      <c r="FG4" s="70">
        <f>'MASTER DATA'!BH481</f>
        <v>0</v>
      </c>
      <c r="FH4" s="70">
        <f>'MASTER DATA'!BI415</f>
        <v>0</v>
      </c>
      <c r="FI4" s="70">
        <f>'MASTER DATA'!BJ415</f>
        <v>0</v>
      </c>
      <c r="FJ4" s="70">
        <f>'MASTER DATA'!BK415</f>
        <v>0</v>
      </c>
      <c r="FK4" s="70">
        <f>'MASTER DATA'!BL415</f>
        <v>0</v>
      </c>
      <c r="FL4" s="70">
        <f>'MASTER DATA'!BM415</f>
        <v>0</v>
      </c>
      <c r="FM4" s="70">
        <f>'MASTER DATA'!BN415</f>
        <v>0</v>
      </c>
      <c r="FN4" s="70">
        <f>'MASTER DATA'!BO415</f>
        <v>0</v>
      </c>
      <c r="FO4" s="70">
        <f>'MASTER DATA'!BP415</f>
        <v>0</v>
      </c>
      <c r="FP4" s="70">
        <f>'MASTER DATA'!BQ415</f>
        <v>0</v>
      </c>
      <c r="FQ4" s="70">
        <f>'MASTER DATA'!BR415</f>
        <v>0</v>
      </c>
      <c r="FR4" s="71">
        <f>'MASTER DATA'!BS406</f>
        <v>0</v>
      </c>
      <c r="FS4" s="71">
        <f>'MASTER DATA'!BT406</f>
        <v>0</v>
      </c>
      <c r="FT4" s="70">
        <f>'MASTER DATA'!BU68</f>
        <v>0</v>
      </c>
    </row>
    <row r="5" spans="2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DATA'!C480</f>
        <v>kg/ ton of Crude Steel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1" t="s">
        <v>188</v>
      </c>
      <c r="C7" s="251"/>
      <c r="D7" s="251"/>
      <c r="E7" s="251"/>
      <c r="F7" s="252"/>
      <c r="G7" s="263" t="str">
        <f>'MASTER DATA'!B480</f>
        <v xml:space="preserve">SEED projects-2 Achieving the CDQ Pushings </v>
      </c>
      <c r="H7" s="264"/>
      <c r="I7" s="264"/>
      <c r="J7" s="264"/>
      <c r="K7" s="264"/>
      <c r="L7" s="264"/>
      <c r="M7" s="264"/>
      <c r="N7" s="265"/>
      <c r="O7" s="60" t="s">
        <v>277</v>
      </c>
      <c r="P7" s="74"/>
      <c r="Q7" s="74"/>
      <c r="R7" s="74"/>
      <c r="S7" s="250">
        <f>ED4</f>
        <v>0.3675259406746551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1"/>
      <c r="C8" s="251"/>
      <c r="D8" s="251"/>
      <c r="E8" s="251"/>
      <c r="F8" s="252"/>
      <c r="G8" s="266"/>
      <c r="H8" s="267"/>
      <c r="I8" s="267"/>
      <c r="J8" s="267"/>
      <c r="K8" s="267"/>
      <c r="L8" s="267"/>
      <c r="M8" s="267"/>
      <c r="N8" s="268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0.3675259406746551</v>
      </c>
      <c r="AH9" s="57"/>
      <c r="AK9" s="75">
        <f>222/224*100</f>
        <v>99.107142857142861</v>
      </c>
    </row>
    <row r="10" spans="2:176" ht="408.75" customHeight="1" x14ac:dyDescent="0.25">
      <c r="B10" s="247" t="str">
        <f>G7</f>
        <v xml:space="preserve">SEED projects-2 Achieving the CDQ Pushings </v>
      </c>
      <c r="G10" s="84">
        <f>EE3</f>
        <v>0.52873295158771461</v>
      </c>
      <c r="AH10" s="57"/>
      <c r="AI10" s="85"/>
    </row>
    <row r="11" spans="2:176" ht="408" customHeight="1" x14ac:dyDescent="0.25">
      <c r="B11" s="247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29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>
    <tabColor theme="8" tint="0.59999389629810485"/>
    <pageSetUpPr fitToPage="1"/>
  </sheetPr>
  <dimension ref="B1:ZY54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SEED projects-1 Replacement of defective boiler</v>
      </c>
      <c r="DR1" s="56" t="str">
        <f>S6</f>
        <v>kg/ ton of Crude Steel</v>
      </c>
    </row>
    <row r="2" spans="2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1" t="s">
        <v>173</v>
      </c>
      <c r="C3" s="251"/>
      <c r="D3" s="251"/>
      <c r="E3" s="251"/>
      <c r="F3" s="252"/>
      <c r="G3" s="257">
        <f>EE2</f>
        <v>45474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176</v>
      </c>
      <c r="AB3" s="250">
        <f>EE3</f>
        <v>0.5970673045990792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DATA'!Q476</f>
        <v>0.6</v>
      </c>
      <c r="DQ3" s="70">
        <f>'MASTER DATA'!R476</f>
        <v>0.6</v>
      </c>
      <c r="DR3" s="70">
        <f>'MASTER DATA'!S476</f>
        <v>0.6</v>
      </c>
      <c r="DS3" s="70">
        <f>'MASTER DATA'!T476</f>
        <v>0.6</v>
      </c>
      <c r="DT3" s="70">
        <f>'MASTER DATA'!U476</f>
        <v>0.6</v>
      </c>
      <c r="DU3" s="70">
        <f>'MASTER DATA'!V476</f>
        <v>0.6</v>
      </c>
      <c r="DV3" s="70">
        <f>'MASTER DATA'!W476</f>
        <v>0.6</v>
      </c>
      <c r="DW3" s="70">
        <f>'MASTER DATA'!X476</f>
        <v>0.6</v>
      </c>
      <c r="DX3" s="70">
        <f>'MASTER DATA'!Y476</f>
        <v>0.6</v>
      </c>
      <c r="DY3" s="70">
        <f>'MASTER DATA'!Z476</f>
        <v>0.6</v>
      </c>
      <c r="DZ3" s="70">
        <f>'MASTER DATA'!AA476</f>
        <v>0.6</v>
      </c>
      <c r="EA3" s="70">
        <f>'MASTER DATA'!AB476</f>
        <v>0.6</v>
      </c>
      <c r="EB3" s="70">
        <f>'MASTER DATA'!AC476</f>
        <v>0.5970673045990792</v>
      </c>
      <c r="EC3" s="70">
        <f>'MASTER DATA'!AD476</f>
        <v>0.5970673045990792</v>
      </c>
      <c r="ED3" s="70">
        <f>'MASTER DATA'!AE476</f>
        <v>0.5970673045990792</v>
      </c>
      <c r="EE3" s="70">
        <f>'MASTER DATA'!AF476</f>
        <v>0.5970673045990792</v>
      </c>
      <c r="EF3" s="70">
        <f>'MASTER DATA'!AG476</f>
        <v>0.5970673045990792</v>
      </c>
      <c r="EG3" s="70">
        <f>'MASTER DATA'!AH476</f>
        <v>0.5970673045990792</v>
      </c>
      <c r="EH3" s="70">
        <f>'MASTER DATA'!AI476</f>
        <v>0.5970673045990792</v>
      </c>
      <c r="EI3" s="70">
        <f>'MASTER DATA'!AJ476</f>
        <v>0.5970673045990792</v>
      </c>
      <c r="EJ3" s="70">
        <f>'MASTER DATA'!AK476</f>
        <v>0.5970673045990792</v>
      </c>
      <c r="EK3" s="70">
        <f>'MASTER DATA'!AL476</f>
        <v>0.5970673045990792</v>
      </c>
      <c r="EL3" s="70">
        <f>'MASTER DATA'!AM476</f>
        <v>0.5970673045990792</v>
      </c>
      <c r="EM3" s="70">
        <f>'MASTER DATA'!AN476</f>
        <v>0.5970673045990792</v>
      </c>
      <c r="EN3" s="70">
        <f>'MASTER DATA'!AO476</f>
        <v>0</v>
      </c>
      <c r="EO3" s="70">
        <f>'MASTER DATA'!AP476</f>
        <v>0</v>
      </c>
      <c r="EP3" s="70">
        <f>'MASTER DATA'!AQ476</f>
        <v>0</v>
      </c>
      <c r="EQ3" s="70">
        <f>'MASTER DATA'!AR476</f>
        <v>0</v>
      </c>
      <c r="ER3" s="70">
        <f>'MASTER DATA'!AS476</f>
        <v>0</v>
      </c>
      <c r="ES3" s="70">
        <f>'MASTER DATA'!AT476</f>
        <v>0</v>
      </c>
      <c r="ET3" s="70">
        <f>'MASTER DATA'!AU476</f>
        <v>0</v>
      </c>
      <c r="EU3" s="70">
        <f>'MASTER DATA'!AV476</f>
        <v>0</v>
      </c>
      <c r="EV3" s="70">
        <f>'MASTER DATA'!AW476</f>
        <v>0</v>
      </c>
      <c r="EW3" s="70">
        <f>'MASTER DATA'!AX476</f>
        <v>0</v>
      </c>
      <c r="EX3" s="70">
        <f>'MASTER DATA'!AY476</f>
        <v>0</v>
      </c>
      <c r="EY3" s="70">
        <f>'MASTER DATA'!AZ476</f>
        <v>0</v>
      </c>
      <c r="EZ3" s="70">
        <f>'MASTER DATA'!BA476</f>
        <v>0</v>
      </c>
      <c r="FA3" s="70">
        <f>'MASTER DATA'!BB476</f>
        <v>0</v>
      </c>
      <c r="FB3" s="70">
        <f>'MASTER DATA'!BC410</f>
        <v>0</v>
      </c>
      <c r="FC3" s="70">
        <f>'MASTER DATA'!BD410</f>
        <v>0</v>
      </c>
      <c r="FD3" s="71">
        <f>'MASTER DATA'!BE408</f>
        <v>0</v>
      </c>
      <c r="FE3" s="71">
        <f>'MASTER DATA'!BF408</f>
        <v>0</v>
      </c>
      <c r="FF3" s="71">
        <f>'MASTER DATA'!BG408</f>
        <v>0</v>
      </c>
      <c r="FG3" s="71">
        <f>'MASTER DATA'!BH408</f>
        <v>0</v>
      </c>
      <c r="FH3" s="71">
        <f>'MASTER DATA'!BI408</f>
        <v>0</v>
      </c>
      <c r="FI3" s="71">
        <f>'MASTER DATA'!BJ408</f>
        <v>0</v>
      </c>
      <c r="FJ3" s="71">
        <f>'MASTER DATA'!BK408</f>
        <v>0</v>
      </c>
      <c r="FK3" s="71">
        <f>'MASTER DATA'!BL405</f>
        <v>0</v>
      </c>
      <c r="FL3" s="71">
        <f>'MASTER DATA'!BM405</f>
        <v>0</v>
      </c>
      <c r="FM3" s="71">
        <f>'MASTER DATA'!BN405</f>
        <v>0</v>
      </c>
      <c r="FN3" s="71">
        <f>'MASTER DATA'!BO405</f>
        <v>0</v>
      </c>
      <c r="FO3" s="71">
        <f>'MASTER DATA'!BP405</f>
        <v>0</v>
      </c>
      <c r="FP3" s="71">
        <f>'MASTER DATA'!BQ405</f>
        <v>0</v>
      </c>
      <c r="FQ3" s="71">
        <f>'MASTER DATA'!BR405</f>
        <v>0</v>
      </c>
      <c r="FR3" s="71">
        <f>'MASTER DATA'!BS405</f>
        <v>0</v>
      </c>
      <c r="FS3" s="71">
        <f>'MASTER DATA'!BT405</f>
        <v>0</v>
      </c>
      <c r="FT3" s="70">
        <f>'MASTER DATA'!BU67</f>
        <v>0</v>
      </c>
    </row>
    <row r="4" spans="2:176" ht="41.45" customHeight="1" x14ac:dyDescent="0.5"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DATA'!Q477</f>
        <v>0.76661696079465358</v>
      </c>
      <c r="DQ4" s="70">
        <f>'MASTER DATA'!R477</f>
        <v>0.87380572595443717</v>
      </c>
      <c r="DR4" s="70">
        <f>'MASTER DATA'!S477</f>
        <v>0.81374321842171193</v>
      </c>
      <c r="DS4" s="70">
        <f>'MASTER DATA'!T477</f>
        <v>0.84638216629427643</v>
      </c>
      <c r="DT4" s="70">
        <f>'MASTER DATA'!U477</f>
        <v>0.82414416660621637</v>
      </c>
      <c r="DU4" s="70">
        <f>'MASTER DATA'!V477</f>
        <v>0.85303318731953182</v>
      </c>
      <c r="DV4" s="70">
        <f>'MASTER DATA'!W477</f>
        <v>0.94304274616139505</v>
      </c>
      <c r="DW4" s="70">
        <f>'MASTER DATA'!X477</f>
        <v>0.86428268244305073</v>
      </c>
      <c r="DX4" s="70">
        <f>'MASTER DATA'!Y477</f>
        <v>0.95716333704355838</v>
      </c>
      <c r="DY4" s="70">
        <f>'MASTER DATA'!Z477</f>
        <v>0.96628612859582685</v>
      </c>
      <c r="DZ4" s="70">
        <f>'MASTER DATA'!AA477</f>
        <v>1.0255702817299459</v>
      </c>
      <c r="EA4" s="70">
        <f>'MASTER DATA'!AB477</f>
        <v>0.99527001101977874</v>
      </c>
      <c r="EB4" s="70">
        <f>'MASTER DATA'!AC477</f>
        <v>0.87042817522175686</v>
      </c>
      <c r="EC4" s="70">
        <f>'MASTER DATA'!AD477</f>
        <v>0.91175891435187129</v>
      </c>
      <c r="ED4" s="70">
        <f>'MASTER DATA'!AE477</f>
        <v>0.93511641877134144</v>
      </c>
      <c r="EE4" s="70">
        <f>'MASTER DATA'!AF477</f>
        <v>0.92977343129899837</v>
      </c>
      <c r="EF4" s="70"/>
      <c r="EG4" s="70"/>
      <c r="EH4" s="70"/>
      <c r="EI4" s="70"/>
      <c r="EJ4" s="70"/>
      <c r="EK4" s="70"/>
      <c r="EL4" s="70"/>
      <c r="EM4" s="70"/>
      <c r="EN4" s="70"/>
      <c r="EO4" s="70"/>
      <c r="EP4" s="70"/>
      <c r="EQ4" s="70"/>
      <c r="ER4" s="70"/>
      <c r="ES4" s="70"/>
      <c r="ET4" s="70"/>
      <c r="EU4" s="70"/>
      <c r="EV4" s="70"/>
      <c r="EW4" s="70">
        <f>'MASTER DATA'!AX477</f>
        <v>0</v>
      </c>
      <c r="EX4" s="70">
        <f>'MASTER DATA'!AY477</f>
        <v>0</v>
      </c>
      <c r="EY4" s="70">
        <f>'MASTER DATA'!AZ477</f>
        <v>0</v>
      </c>
      <c r="EZ4" s="70">
        <f>'MASTER DATA'!BA477</f>
        <v>0</v>
      </c>
      <c r="FA4" s="70">
        <f>'MASTER DATA'!BB477</f>
        <v>0</v>
      </c>
      <c r="FB4" s="70">
        <f>'MASTER DATA'!BC411</f>
        <v>0</v>
      </c>
      <c r="FC4" s="70">
        <f>'MASTER DATA'!BD411</f>
        <v>0</v>
      </c>
      <c r="FD4" s="71">
        <f>'MASTER DATA'!BE409</f>
        <v>0</v>
      </c>
      <c r="FE4" s="71">
        <f>'MASTER DATA'!BF409</f>
        <v>0</v>
      </c>
      <c r="FF4" s="71">
        <f>'MASTER DATA'!BG409</f>
        <v>0</v>
      </c>
      <c r="FG4" s="71">
        <f>'MASTER DATA'!BH409</f>
        <v>0</v>
      </c>
      <c r="FH4" s="71">
        <f>'MASTER DATA'!BI409</f>
        <v>0</v>
      </c>
      <c r="FI4" s="71">
        <f>'MASTER DATA'!BJ409</f>
        <v>0</v>
      </c>
      <c r="FJ4" s="71">
        <f>'MASTER DATA'!BK409</f>
        <v>0</v>
      </c>
      <c r="FK4" s="71">
        <f>'MASTER DATA'!BL406</f>
        <v>0</v>
      </c>
      <c r="FL4" s="71">
        <f>'MASTER DATA'!BM406</f>
        <v>0</v>
      </c>
      <c r="FM4" s="71">
        <f>'MASTER DATA'!BN406</f>
        <v>0</v>
      </c>
      <c r="FN4" s="71">
        <f>'MASTER DATA'!BO406</f>
        <v>0</v>
      </c>
      <c r="FO4" s="71">
        <f>'MASTER DATA'!BP406</f>
        <v>0</v>
      </c>
      <c r="FP4" s="71">
        <f>'MASTER DATA'!BQ406</f>
        <v>0</v>
      </c>
      <c r="FQ4" s="71">
        <f>'MASTER DATA'!BR406</f>
        <v>0</v>
      </c>
      <c r="FR4" s="71">
        <f>'MASTER DATA'!BS406</f>
        <v>0</v>
      </c>
      <c r="FS4" s="71">
        <f>'MASTER DATA'!BT406</f>
        <v>0</v>
      </c>
      <c r="FT4" s="70">
        <f>'MASTER DATA'!BU68</f>
        <v>0</v>
      </c>
    </row>
    <row r="5" spans="2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DATA'!C476</f>
        <v>kg/ ton of Crude Steel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1" t="s">
        <v>188</v>
      </c>
      <c r="C7" s="251"/>
      <c r="D7" s="251"/>
      <c r="E7" s="251"/>
      <c r="F7" s="252"/>
      <c r="G7" s="263" t="str">
        <f>'MASTER DATA'!B476</f>
        <v>SEED projects-1 Replacement of defective boiler</v>
      </c>
      <c r="H7" s="264"/>
      <c r="I7" s="264"/>
      <c r="J7" s="264"/>
      <c r="K7" s="264"/>
      <c r="L7" s="264"/>
      <c r="M7" s="264"/>
      <c r="N7" s="265"/>
      <c r="O7" s="60" t="s">
        <v>277</v>
      </c>
      <c r="P7" s="74"/>
      <c r="Q7" s="74"/>
      <c r="R7" s="74"/>
      <c r="S7" s="250">
        <f>ED4</f>
        <v>0.93511641877134144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1"/>
      <c r="C8" s="251"/>
      <c r="D8" s="251"/>
      <c r="E8" s="251"/>
      <c r="F8" s="252"/>
      <c r="G8" s="266"/>
      <c r="H8" s="267"/>
      <c r="I8" s="267"/>
      <c r="J8" s="267"/>
      <c r="K8" s="267"/>
      <c r="L8" s="267"/>
      <c r="M8" s="267"/>
      <c r="N8" s="268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0.93511641877134144</v>
      </c>
      <c r="AH9" s="57"/>
      <c r="AK9" s="75">
        <f>222/224*100</f>
        <v>99.107142857142861</v>
      </c>
    </row>
    <row r="10" spans="2:176" ht="408.75" customHeight="1" x14ac:dyDescent="0.25">
      <c r="B10" s="247" t="str">
        <f>G7</f>
        <v>SEED projects-1 Replacement of defective boiler</v>
      </c>
      <c r="G10" s="84">
        <f>EE3</f>
        <v>0.5970673045990792</v>
      </c>
      <c r="AH10" s="57"/>
      <c r="AI10" s="85"/>
    </row>
    <row r="11" spans="2:176" ht="408" customHeight="1" x14ac:dyDescent="0.25">
      <c r="B11" s="247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28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>
    <tabColor theme="8" tint="0.59999389629810485"/>
    <pageSetUpPr fitToPage="1"/>
  </sheetPr>
  <dimension ref="B1:ZY54"/>
  <sheetViews>
    <sheetView topLeftCell="A7" zoomScale="30" zoomScaleNormal="3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DP pressure across bag hose CD GDS CO 4</v>
      </c>
      <c r="DR1" s="56" t="str">
        <f>S6</f>
        <v>mmWC</v>
      </c>
    </row>
    <row r="2" spans="2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1" t="s">
        <v>173</v>
      </c>
      <c r="C3" s="251"/>
      <c r="D3" s="251"/>
      <c r="E3" s="251"/>
      <c r="F3" s="252"/>
      <c r="G3" s="257">
        <f>EE2</f>
        <v>45474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212</v>
      </c>
      <c r="AB3" s="250" t="str">
        <f>EE3</f>
        <v>150-180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 t="str">
        <f>'MASTER DATA'!Q474</f>
        <v>150-180</v>
      </c>
      <c r="DQ3" s="71" t="str">
        <f>'MASTER DATA'!R474</f>
        <v>150-180</v>
      </c>
      <c r="DR3" s="71" t="str">
        <f>'MASTER DATA'!S474</f>
        <v>150-180</v>
      </c>
      <c r="DS3" s="71" t="str">
        <f>'MASTER DATA'!T474</f>
        <v>150-180</v>
      </c>
      <c r="DT3" s="71" t="str">
        <f>'MASTER DATA'!U474</f>
        <v>150-180</v>
      </c>
      <c r="DU3" s="71" t="str">
        <f>'MASTER DATA'!V474</f>
        <v>150-180</v>
      </c>
      <c r="DV3" s="71" t="str">
        <f>'MASTER DATA'!W474</f>
        <v>150-180</v>
      </c>
      <c r="DW3" s="71" t="str">
        <f>'MASTER DATA'!X474</f>
        <v>150-180</v>
      </c>
      <c r="DX3" s="71" t="str">
        <f>'MASTER DATA'!Y474</f>
        <v>150-180</v>
      </c>
      <c r="DY3" s="71" t="str">
        <f>'MASTER DATA'!Z474</f>
        <v>150-180</v>
      </c>
      <c r="DZ3" s="71" t="str">
        <f>'MASTER DATA'!AA474</f>
        <v>150-180</v>
      </c>
      <c r="EA3" s="71" t="str">
        <f>'MASTER DATA'!AB474</f>
        <v>150-180</v>
      </c>
      <c r="EB3" s="71" t="str">
        <f>'MASTER DATA'!AC474</f>
        <v>150-180</v>
      </c>
      <c r="EC3" s="71" t="str">
        <f>'MASTER DATA'!AD474</f>
        <v>150-180</v>
      </c>
      <c r="ED3" s="71" t="str">
        <f>'MASTER DATA'!AE474</f>
        <v>150-180</v>
      </c>
      <c r="EE3" s="71" t="str">
        <f>'MASTER DATA'!AF474</f>
        <v>150-180</v>
      </c>
      <c r="EF3" s="71">
        <f>'MASTER DATA'!AG474</f>
        <v>150</v>
      </c>
      <c r="EG3" s="71">
        <f>'MASTER DATA'!AH474</f>
        <v>150</v>
      </c>
      <c r="EH3" s="71">
        <f>'MASTER DATA'!AI474</f>
        <v>150</v>
      </c>
      <c r="EI3" s="71">
        <f>'MASTER DATA'!AJ474</f>
        <v>150</v>
      </c>
      <c r="EJ3" s="71">
        <f>'MASTER DATA'!AK474</f>
        <v>150</v>
      </c>
      <c r="EK3" s="71">
        <f>'MASTER DATA'!AL474</f>
        <v>150</v>
      </c>
      <c r="EL3" s="71">
        <f>'MASTER DATA'!AM474</f>
        <v>150</v>
      </c>
      <c r="EM3" s="71">
        <f>'MASTER DATA'!AN474</f>
        <v>150</v>
      </c>
      <c r="EN3" s="71">
        <f>'MASTER DATA'!AO474</f>
        <v>0</v>
      </c>
      <c r="EO3" s="71">
        <f>'MASTER DATA'!AP474</f>
        <v>0</v>
      </c>
      <c r="EP3" s="71">
        <f>'MASTER DATA'!AQ408</f>
        <v>0</v>
      </c>
      <c r="EQ3" s="71">
        <f>'MASTER DATA'!AR408</f>
        <v>0</v>
      </c>
      <c r="ER3" s="71">
        <f>'MASTER DATA'!AS408</f>
        <v>0</v>
      </c>
      <c r="ES3" s="71">
        <f>'MASTER DATA'!AT408</f>
        <v>0</v>
      </c>
      <c r="ET3" s="71">
        <f>'MASTER DATA'!AU408</f>
        <v>0</v>
      </c>
      <c r="EU3" s="71">
        <f>'MASTER DATA'!AV408</f>
        <v>0</v>
      </c>
      <c r="EV3" s="71">
        <f>'MASTER DATA'!AW408</f>
        <v>0</v>
      </c>
      <c r="EW3" s="71">
        <f>'MASTER DATA'!AX408</f>
        <v>0</v>
      </c>
      <c r="EX3" s="71">
        <f>'MASTER DATA'!AY408</f>
        <v>0</v>
      </c>
      <c r="EY3" s="71">
        <f>'MASTER DATA'!AZ408</f>
        <v>0</v>
      </c>
      <c r="EZ3" s="71">
        <f>'MASTER DATA'!BA408</f>
        <v>0</v>
      </c>
      <c r="FA3" s="71">
        <f>'MASTER DATA'!BB408</f>
        <v>0</v>
      </c>
      <c r="FB3" s="71">
        <f>'MASTER DATA'!BC408</f>
        <v>0</v>
      </c>
      <c r="FC3" s="71">
        <f>'MASTER DATA'!BD408</f>
        <v>0</v>
      </c>
      <c r="FD3" s="71">
        <f>'MASTER DATA'!BE408</f>
        <v>0</v>
      </c>
      <c r="FE3" s="71">
        <f>'MASTER DATA'!BF408</f>
        <v>0</v>
      </c>
      <c r="FF3" s="71">
        <f>'MASTER DATA'!BG408</f>
        <v>0</v>
      </c>
      <c r="FG3" s="71">
        <f>'MASTER DATA'!BH408</f>
        <v>0</v>
      </c>
      <c r="FH3" s="71">
        <f>'MASTER DATA'!BI408</f>
        <v>0</v>
      </c>
      <c r="FI3" s="71">
        <f>'MASTER DATA'!BJ408</f>
        <v>0</v>
      </c>
      <c r="FJ3" s="71">
        <f>'MASTER DATA'!BK408</f>
        <v>0</v>
      </c>
      <c r="FK3" s="71">
        <f>'MASTER DATA'!BL405</f>
        <v>0</v>
      </c>
      <c r="FL3" s="71">
        <f>'MASTER DATA'!BM405</f>
        <v>0</v>
      </c>
      <c r="FM3" s="71">
        <f>'MASTER DATA'!BN405</f>
        <v>0</v>
      </c>
      <c r="FN3" s="71">
        <f>'MASTER DATA'!BO405</f>
        <v>0</v>
      </c>
      <c r="FO3" s="71">
        <f>'MASTER DATA'!BP405</f>
        <v>0</v>
      </c>
      <c r="FP3" s="71">
        <f>'MASTER DATA'!BQ405</f>
        <v>0</v>
      </c>
      <c r="FQ3" s="71">
        <f>'MASTER DATA'!BR405</f>
        <v>0</v>
      </c>
      <c r="FR3" s="71">
        <f>'MASTER DATA'!BS405</f>
        <v>0</v>
      </c>
      <c r="FS3" s="71">
        <f>'MASTER DATA'!BT405</f>
        <v>0</v>
      </c>
      <c r="FT3" s="70">
        <f>'MASTER DATA'!BU67</f>
        <v>0</v>
      </c>
    </row>
    <row r="4" spans="2:176" ht="41.45" customHeight="1" x14ac:dyDescent="0.5">
      <c r="B4" s="252" t="s">
        <v>177</v>
      </c>
      <c r="C4" s="259"/>
      <c r="D4" s="259"/>
      <c r="E4" s="259"/>
      <c r="F4" s="259"/>
      <c r="G4" s="260" t="s">
        <v>213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DATA'!Q475</f>
        <v>180</v>
      </c>
      <c r="DQ4" s="71">
        <f>'MASTER DATA'!R475</f>
        <v>170</v>
      </c>
      <c r="DR4" s="71">
        <f>'MASTER DATA'!S475</f>
        <v>180</v>
      </c>
      <c r="DS4" s="71">
        <f>'MASTER DATA'!T475</f>
        <v>175</v>
      </c>
      <c r="DT4" s="71">
        <f>'MASTER DATA'!U475</f>
        <v>180</v>
      </c>
      <c r="DU4" s="71">
        <f>'MASTER DATA'!V475</f>
        <v>190</v>
      </c>
      <c r="DV4" s="71">
        <f>'MASTER DATA'!W475</f>
        <v>180</v>
      </c>
      <c r="DW4" s="71">
        <f>'MASTER DATA'!X475</f>
        <v>190</v>
      </c>
      <c r="DX4" s="71">
        <f>'MASTER DATA'!Y475</f>
        <v>175</v>
      </c>
      <c r="DY4" s="71">
        <f>'MASTER DATA'!Z475</f>
        <v>170</v>
      </c>
      <c r="DZ4" s="71">
        <f>'MASTER DATA'!AA475</f>
        <v>170</v>
      </c>
      <c r="EA4" s="71">
        <f>'MASTER DATA'!AB475</f>
        <v>180</v>
      </c>
      <c r="EB4" s="71">
        <f>'MASTER DATA'!AC475</f>
        <v>165</v>
      </c>
      <c r="EC4" s="71">
        <f>'MASTER DATA'!AD475</f>
        <v>160</v>
      </c>
      <c r="ED4" s="71">
        <f>'MASTER DATA'!AE475</f>
        <v>165</v>
      </c>
      <c r="EE4" s="71">
        <f>'MASTER DATA'!AF475</f>
        <v>165</v>
      </c>
      <c r="EF4" s="71"/>
      <c r="EG4" s="71">
        <f>'MASTER DATA'!AH475</f>
        <v>0</v>
      </c>
      <c r="EH4" s="71">
        <f>'MASTER DATA'!AI475</f>
        <v>0</v>
      </c>
      <c r="EI4" s="71">
        <f>'MASTER DATA'!AJ475</f>
        <v>0</v>
      </c>
      <c r="EJ4" s="71">
        <f>'MASTER DATA'!AK475</f>
        <v>0</v>
      </c>
      <c r="EK4" s="71">
        <f>'MASTER DATA'!AL475</f>
        <v>0</v>
      </c>
      <c r="EL4" s="71">
        <f>'MASTER DATA'!AM475</f>
        <v>0</v>
      </c>
      <c r="EM4" s="71">
        <f>'MASTER DATA'!AN475</f>
        <v>0</v>
      </c>
      <c r="EN4" s="71">
        <f>'MASTER DATA'!AO475</f>
        <v>0</v>
      </c>
      <c r="EO4" s="71">
        <f>'MASTER DATA'!AP475</f>
        <v>0</v>
      </c>
      <c r="EP4" s="71">
        <f>'MASTER DATA'!AQ409</f>
        <v>0</v>
      </c>
      <c r="EQ4" s="71">
        <f>'MASTER DATA'!AR409</f>
        <v>0</v>
      </c>
      <c r="ER4" s="71">
        <f>'MASTER DATA'!AS409</f>
        <v>0</v>
      </c>
      <c r="ES4" s="71">
        <f>'MASTER DATA'!AT409</f>
        <v>0</v>
      </c>
      <c r="ET4" s="71">
        <f>'MASTER DATA'!AU409</f>
        <v>0</v>
      </c>
      <c r="EU4" s="71">
        <f>'MASTER DATA'!AV409</f>
        <v>0</v>
      </c>
      <c r="EV4" s="71">
        <f>'MASTER DATA'!AW409</f>
        <v>0</v>
      </c>
      <c r="EW4" s="71">
        <f>'MASTER DATA'!AX409</f>
        <v>0</v>
      </c>
      <c r="EX4" s="71">
        <f>'MASTER DATA'!AY409</f>
        <v>0</v>
      </c>
      <c r="EY4" s="71">
        <f>'MASTER DATA'!AZ409</f>
        <v>0</v>
      </c>
      <c r="EZ4" s="71">
        <f>'MASTER DATA'!BA409</f>
        <v>0</v>
      </c>
      <c r="FA4" s="71">
        <f>'MASTER DATA'!BB409</f>
        <v>0</v>
      </c>
      <c r="FB4" s="71">
        <f>'MASTER DATA'!BC409</f>
        <v>0</v>
      </c>
      <c r="FC4" s="71">
        <f>'MASTER DATA'!BD409</f>
        <v>0</v>
      </c>
      <c r="FD4" s="71">
        <f>'MASTER DATA'!BE409</f>
        <v>0</v>
      </c>
      <c r="FE4" s="71">
        <f>'MASTER DATA'!BF409</f>
        <v>0</v>
      </c>
      <c r="FF4" s="71">
        <f>'MASTER DATA'!BG409</f>
        <v>0</v>
      </c>
      <c r="FG4" s="71">
        <f>'MASTER DATA'!BH409</f>
        <v>0</v>
      </c>
      <c r="FH4" s="71">
        <f>'MASTER DATA'!BI409</f>
        <v>0</v>
      </c>
      <c r="FI4" s="71">
        <f>'MASTER DATA'!BJ409</f>
        <v>0</v>
      </c>
      <c r="FJ4" s="71">
        <f>'MASTER DATA'!BK409</f>
        <v>0</v>
      </c>
      <c r="FK4" s="71">
        <f>'MASTER DATA'!BL406</f>
        <v>0</v>
      </c>
      <c r="FL4" s="71">
        <f>'MASTER DATA'!BM406</f>
        <v>0</v>
      </c>
      <c r="FM4" s="71">
        <f>'MASTER DATA'!BN406</f>
        <v>0</v>
      </c>
      <c r="FN4" s="71">
        <f>'MASTER DATA'!BO406</f>
        <v>0</v>
      </c>
      <c r="FO4" s="71">
        <f>'MASTER DATA'!BP406</f>
        <v>0</v>
      </c>
      <c r="FP4" s="71">
        <f>'MASTER DATA'!BQ406</f>
        <v>0</v>
      </c>
      <c r="FQ4" s="71">
        <f>'MASTER DATA'!BR406</f>
        <v>0</v>
      </c>
      <c r="FR4" s="71">
        <f>'MASTER DATA'!BS406</f>
        <v>0</v>
      </c>
      <c r="FS4" s="71">
        <f>'MASTER DATA'!BT406</f>
        <v>0</v>
      </c>
      <c r="FT4" s="70">
        <f>'MASTER DATA'!BU68</f>
        <v>0</v>
      </c>
    </row>
    <row r="5" spans="2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DATA'!C474</f>
        <v>mmWC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1" t="s">
        <v>188</v>
      </c>
      <c r="C7" s="251"/>
      <c r="D7" s="251"/>
      <c r="E7" s="251"/>
      <c r="F7" s="252"/>
      <c r="G7" s="263" t="str">
        <f>'MASTER DATA'!B474</f>
        <v>DP pressure across bag hose CD GDS CO 4</v>
      </c>
      <c r="H7" s="264"/>
      <c r="I7" s="264"/>
      <c r="J7" s="264"/>
      <c r="K7" s="264"/>
      <c r="L7" s="264"/>
      <c r="M7" s="264"/>
      <c r="N7" s="265"/>
      <c r="O7" s="60" t="s">
        <v>276</v>
      </c>
      <c r="P7" s="74"/>
      <c r="Q7" s="74"/>
      <c r="R7" s="74"/>
      <c r="S7" s="269">
        <f>ED4</f>
        <v>165</v>
      </c>
      <c r="T7" s="269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1"/>
      <c r="C8" s="251"/>
      <c r="D8" s="251"/>
      <c r="E8" s="251"/>
      <c r="F8" s="252"/>
      <c r="G8" s="266"/>
      <c r="H8" s="267"/>
      <c r="I8" s="267"/>
      <c r="J8" s="267"/>
      <c r="K8" s="267"/>
      <c r="L8" s="267"/>
      <c r="M8" s="267"/>
      <c r="N8" s="268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165</v>
      </c>
      <c r="AH9" s="57"/>
      <c r="AK9" s="75">
        <f>222/224*100</f>
        <v>99.107142857142861</v>
      </c>
    </row>
    <row r="10" spans="2:176" ht="408.75" customHeight="1" x14ac:dyDescent="0.25">
      <c r="B10" s="247" t="str">
        <f>G7</f>
        <v>DP pressure across bag hose CD GDS CO 4</v>
      </c>
      <c r="G10" s="84" t="str">
        <f>EE3</f>
        <v>150-180</v>
      </c>
      <c r="AH10" s="57"/>
      <c r="AI10" s="85"/>
    </row>
    <row r="11" spans="2:176" ht="408" customHeight="1" x14ac:dyDescent="0.25">
      <c r="B11" s="247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27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>
    <tabColor theme="8" tint="-0.249977111117893"/>
    <pageSetUpPr fitToPage="1"/>
  </sheetPr>
  <dimension ref="B1:AAC56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7" width="12.140625" style="46" customWidth="1"/>
    <col min="38" max="38" width="7.42578125" style="46" customWidth="1"/>
    <col min="39" max="39" width="9.28515625" style="46"/>
    <col min="40" max="43" width="13.7109375" style="46" hidden="1" customWidth="1"/>
    <col min="44" max="44" width="13" style="46" hidden="1" customWidth="1"/>
    <col min="45" max="46" width="13.7109375" style="46" hidden="1" customWidth="1"/>
    <col min="47" max="48" width="13" style="46" hidden="1" customWidth="1"/>
    <col min="49" max="49" width="13.7109375" style="46" hidden="1" customWidth="1"/>
    <col min="50" max="50" width="13" style="46" hidden="1" customWidth="1"/>
    <col min="51" max="66" width="13.7109375" style="46" hidden="1" customWidth="1"/>
    <col min="67" max="67" width="11.28515625" style="46" hidden="1" customWidth="1"/>
    <col min="68" max="68" width="12.28515625" style="46" hidden="1" customWidth="1"/>
    <col min="69" max="69" width="12" style="46" hidden="1" customWidth="1"/>
    <col min="70" max="70" width="13.42578125" style="46" hidden="1" customWidth="1"/>
    <col min="71" max="71" width="14.28515625" style="46" hidden="1" customWidth="1"/>
    <col min="72" max="72" width="12.28515625" style="46" hidden="1" customWidth="1"/>
    <col min="73" max="75" width="11.7109375" style="46" hidden="1" customWidth="1"/>
    <col min="76" max="76" width="11.5703125" style="46" hidden="1" customWidth="1"/>
    <col min="77" max="77" width="12.7109375" style="46" hidden="1" customWidth="1"/>
    <col min="78" max="78" width="12.28515625" style="46" hidden="1" customWidth="1"/>
    <col min="79" max="79" width="10.28515625" style="46" hidden="1" customWidth="1"/>
    <col min="80" max="86" width="16.28515625" style="46" hidden="1" customWidth="1"/>
    <col min="87" max="87" width="14.7109375" style="46" hidden="1" customWidth="1"/>
    <col min="88" max="101" width="16.28515625" style="46" hidden="1" customWidth="1"/>
    <col min="102" max="103" width="11.28515625" style="46" hidden="1" customWidth="1"/>
    <col min="104" max="104" width="14.5703125" style="46" hidden="1" customWidth="1"/>
    <col min="105" max="106" width="11.28515625" style="46" hidden="1" customWidth="1"/>
    <col min="107" max="112" width="13.42578125" style="46" hidden="1" customWidth="1"/>
    <col min="113" max="123" width="12.85546875" style="46" hidden="1" customWidth="1"/>
    <col min="124" max="130" width="12.85546875" style="46" customWidth="1"/>
    <col min="131" max="156" width="14.28515625" style="46" customWidth="1"/>
    <col min="157" max="16384" width="9.28515625" style="46"/>
  </cols>
  <sheetData>
    <row r="1" spans="2:156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285"/>
      <c r="AI1" s="285"/>
      <c r="AJ1" s="285"/>
      <c r="AK1" s="285"/>
      <c r="AL1" s="52"/>
      <c r="AM1" s="53" t="s">
        <v>169</v>
      </c>
      <c r="AN1" s="54" t="s">
        <v>170</v>
      </c>
      <c r="AO1" s="54"/>
      <c r="AP1" s="54" t="s">
        <v>1</v>
      </c>
      <c r="AQ1" s="54" t="s">
        <v>3</v>
      </c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DT1" s="54" t="str">
        <f>G7</f>
        <v>Availability of CO 4 CD GDS Dedusting Units</v>
      </c>
      <c r="DV1" s="106" t="str">
        <f>G8</f>
        <v>%</v>
      </c>
    </row>
    <row r="2" spans="2:156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  <c r="AK2" s="256"/>
      <c r="AL2" s="57"/>
      <c r="AM2" s="58" t="s">
        <v>172</v>
      </c>
      <c r="AN2" s="59">
        <v>42461</v>
      </c>
      <c r="AO2" s="59">
        <v>42491</v>
      </c>
      <c r="AP2" s="59">
        <v>42522</v>
      </c>
      <c r="AQ2" s="59">
        <v>42552</v>
      </c>
      <c r="AR2" s="59">
        <v>42583</v>
      </c>
      <c r="AS2" s="59">
        <v>42614</v>
      </c>
      <c r="AT2" s="59">
        <v>42644</v>
      </c>
      <c r="AU2" s="59">
        <v>42675</v>
      </c>
      <c r="AV2" s="59">
        <v>42705</v>
      </c>
      <c r="AW2" s="59">
        <v>42736</v>
      </c>
      <c r="AX2" s="59">
        <v>42767</v>
      </c>
      <c r="AY2" s="59">
        <v>42795</v>
      </c>
      <c r="AZ2" s="59">
        <v>42826</v>
      </c>
      <c r="BA2" s="59">
        <v>42856</v>
      </c>
      <c r="BB2" s="59">
        <v>42887</v>
      </c>
      <c r="BC2" s="59">
        <v>42917</v>
      </c>
      <c r="BD2" s="59">
        <v>42948</v>
      </c>
      <c r="BE2" s="59">
        <v>42979</v>
      </c>
      <c r="BF2" s="59">
        <v>43009</v>
      </c>
      <c r="BG2" s="59">
        <v>43040</v>
      </c>
      <c r="BH2" s="59">
        <v>43070</v>
      </c>
      <c r="BI2" s="59">
        <v>43101</v>
      </c>
      <c r="BJ2" s="59">
        <v>43132</v>
      </c>
      <c r="BK2" s="59">
        <v>43160</v>
      </c>
      <c r="BL2" s="59">
        <v>43191</v>
      </c>
      <c r="BM2" s="59">
        <v>43221</v>
      </c>
      <c r="BN2" s="59">
        <v>43252</v>
      </c>
      <c r="BO2" s="59">
        <v>43282</v>
      </c>
      <c r="BP2" s="59">
        <v>43313</v>
      </c>
      <c r="BQ2" s="59">
        <v>43344</v>
      </c>
      <c r="BR2" s="59">
        <v>43374</v>
      </c>
      <c r="BS2" s="59">
        <v>43405</v>
      </c>
      <c r="BT2" s="59">
        <v>43435</v>
      </c>
      <c r="BU2" s="59">
        <v>43466</v>
      </c>
      <c r="BV2" s="59">
        <v>43497</v>
      </c>
      <c r="BW2" s="59">
        <v>43525</v>
      </c>
      <c r="BX2" s="59">
        <v>43556</v>
      </c>
      <c r="BY2" s="59">
        <v>43586</v>
      </c>
      <c r="BZ2" s="59">
        <v>43617</v>
      </c>
      <c r="CA2" s="59">
        <v>43647</v>
      </c>
      <c r="CB2" s="59">
        <v>43678</v>
      </c>
      <c r="CC2" s="59">
        <v>43709</v>
      </c>
      <c r="CD2" s="59">
        <v>43739</v>
      </c>
      <c r="CE2" s="59">
        <v>43770</v>
      </c>
      <c r="CF2" s="59">
        <v>43800</v>
      </c>
      <c r="CG2" s="59">
        <v>43831</v>
      </c>
      <c r="CH2" s="59">
        <v>43862</v>
      </c>
      <c r="CI2" s="59">
        <v>43891</v>
      </c>
      <c r="CJ2" s="59">
        <v>43922</v>
      </c>
      <c r="CK2" s="59">
        <v>43952</v>
      </c>
      <c r="CL2" s="59">
        <v>43983</v>
      </c>
      <c r="CM2" s="59">
        <v>44013</v>
      </c>
      <c r="CN2" s="59">
        <v>44044</v>
      </c>
      <c r="CO2" s="59">
        <v>44075</v>
      </c>
      <c r="CP2" s="59">
        <v>44105</v>
      </c>
      <c r="CQ2" s="59">
        <v>44136</v>
      </c>
      <c r="CR2" s="59">
        <v>44166</v>
      </c>
      <c r="CS2" s="59">
        <v>44197</v>
      </c>
      <c r="CT2" s="59">
        <v>44228</v>
      </c>
      <c r="CU2" s="59">
        <v>44256</v>
      </c>
      <c r="CV2" s="59">
        <v>44287</v>
      </c>
      <c r="CW2" s="59">
        <v>44317</v>
      </c>
      <c r="CX2" s="59">
        <v>44348</v>
      </c>
      <c r="CY2" s="59">
        <v>44378</v>
      </c>
      <c r="CZ2" s="59">
        <v>44409</v>
      </c>
      <c r="DA2" s="59">
        <v>44440</v>
      </c>
      <c r="DB2" s="59">
        <v>44470</v>
      </c>
      <c r="DC2" s="59">
        <v>44501</v>
      </c>
      <c r="DD2" s="59">
        <v>44531</v>
      </c>
      <c r="DE2" s="59">
        <v>44562</v>
      </c>
      <c r="DF2" s="59">
        <v>44593</v>
      </c>
      <c r="DG2" s="59">
        <v>44621</v>
      </c>
      <c r="DH2" s="59">
        <v>44652</v>
      </c>
      <c r="DI2" s="59">
        <v>44682</v>
      </c>
      <c r="DJ2" s="59">
        <v>44713</v>
      </c>
      <c r="DK2" s="59">
        <v>44743</v>
      </c>
      <c r="DL2" s="59">
        <v>44774</v>
      </c>
      <c r="DM2" s="59">
        <v>44805</v>
      </c>
      <c r="DN2" s="59">
        <v>44835</v>
      </c>
      <c r="DO2" s="59">
        <v>44866</v>
      </c>
      <c r="DP2" s="59">
        <v>44896</v>
      </c>
      <c r="DQ2" s="59">
        <v>44927</v>
      </c>
      <c r="DR2" s="59">
        <v>44958</v>
      </c>
      <c r="DS2" s="59">
        <v>44986</v>
      </c>
      <c r="DT2" s="59">
        <v>45017</v>
      </c>
      <c r="DU2" s="59">
        <v>45047</v>
      </c>
      <c r="DV2" s="59">
        <v>45078</v>
      </c>
      <c r="DW2" s="59">
        <v>45108</v>
      </c>
      <c r="DX2" s="59">
        <v>45139</v>
      </c>
      <c r="DY2" s="59">
        <v>45170</v>
      </c>
      <c r="DZ2" s="59">
        <v>45200</v>
      </c>
      <c r="EA2" s="59">
        <v>45231</v>
      </c>
      <c r="EB2" s="59">
        <v>45261</v>
      </c>
      <c r="EC2" s="59">
        <v>45292</v>
      </c>
      <c r="ED2" s="59">
        <v>45323</v>
      </c>
      <c r="EE2" s="59">
        <v>45352</v>
      </c>
      <c r="EF2" s="59">
        <v>45383</v>
      </c>
      <c r="EG2" s="59">
        <v>45413</v>
      </c>
      <c r="EH2" s="59">
        <v>45444</v>
      </c>
      <c r="EI2" s="59">
        <v>45474</v>
      </c>
      <c r="EJ2" s="59">
        <v>45505</v>
      </c>
      <c r="EK2" s="59">
        <v>45536</v>
      </c>
      <c r="EL2" s="59">
        <v>45566</v>
      </c>
      <c r="EM2" s="59">
        <v>45597</v>
      </c>
      <c r="EN2" s="59">
        <v>45627</v>
      </c>
      <c r="EO2" s="59">
        <v>45658</v>
      </c>
      <c r="EP2" s="59">
        <v>45689</v>
      </c>
      <c r="EQ2" s="59">
        <v>45717</v>
      </c>
      <c r="ER2" s="59">
        <v>45748</v>
      </c>
      <c r="ES2" s="59">
        <v>45778</v>
      </c>
      <c r="ET2" s="59">
        <v>45809</v>
      </c>
      <c r="EU2" s="59">
        <v>45839</v>
      </c>
      <c r="EV2" s="59">
        <v>45870</v>
      </c>
      <c r="EW2" s="59">
        <v>45901</v>
      </c>
      <c r="EX2" s="59">
        <v>45931</v>
      </c>
      <c r="EY2" s="59">
        <v>45962</v>
      </c>
      <c r="EZ2" s="59">
        <v>45992</v>
      </c>
    </row>
    <row r="3" spans="2:156" ht="41.45" customHeight="1" x14ac:dyDescent="0.5">
      <c r="B3" s="271" t="s">
        <v>173</v>
      </c>
      <c r="C3" s="251"/>
      <c r="D3" s="251"/>
      <c r="E3" s="251"/>
      <c r="F3" s="252"/>
      <c r="G3" s="257">
        <f>EI2</f>
        <v>45474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7"/>
      <c r="AM3" s="68" t="s">
        <v>217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95</v>
      </c>
      <c r="AW3" s="69">
        <v>95</v>
      </c>
      <c r="AX3" s="69">
        <v>95</v>
      </c>
      <c r="AY3" s="69">
        <v>95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</v>
      </c>
      <c r="BI3" s="69">
        <v>94</v>
      </c>
      <c r="BJ3" s="69">
        <v>94</v>
      </c>
      <c r="BK3" s="69">
        <v>94</v>
      </c>
      <c r="BL3" s="69">
        <v>94.1</v>
      </c>
      <c r="BM3" s="69">
        <v>94.1</v>
      </c>
      <c r="BN3" s="69">
        <v>94.1</v>
      </c>
      <c r="BO3" s="69">
        <v>94.1</v>
      </c>
      <c r="BP3" s="69">
        <v>94.1</v>
      </c>
      <c r="BQ3" s="69">
        <v>94.1</v>
      </c>
      <c r="BR3" s="69">
        <v>94.1</v>
      </c>
      <c r="BS3" s="69">
        <v>59.2</v>
      </c>
      <c r="BT3" s="69">
        <v>94.1</v>
      </c>
      <c r="BU3" s="69">
        <v>94.1</v>
      </c>
      <c r="BV3" s="69">
        <v>94.1</v>
      </c>
      <c r="BW3" s="69">
        <v>94.1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99</v>
      </c>
      <c r="CE3" s="69">
        <v>99</v>
      </c>
      <c r="CF3" s="69">
        <v>99</v>
      </c>
      <c r="CG3" s="69">
        <v>99</v>
      </c>
      <c r="CH3" s="69">
        <v>98</v>
      </c>
      <c r="CI3" s="69">
        <v>98</v>
      </c>
      <c r="CJ3" s="69">
        <v>98</v>
      </c>
      <c r="CK3" s="69">
        <v>98</v>
      </c>
      <c r="CL3" s="69">
        <v>98</v>
      </c>
      <c r="CM3" s="69">
        <v>98</v>
      </c>
      <c r="CN3" s="69">
        <v>98</v>
      </c>
      <c r="CO3" s="69">
        <v>98</v>
      </c>
      <c r="CP3" s="69">
        <v>99</v>
      </c>
      <c r="CQ3" s="69">
        <v>99</v>
      </c>
      <c r="CR3" s="69">
        <v>99</v>
      </c>
      <c r="CS3" s="69">
        <v>99</v>
      </c>
      <c r="CT3" s="69">
        <v>99</v>
      </c>
      <c r="CU3" s="69">
        <v>98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v>99</v>
      </c>
      <c r="DQ3" s="69">
        <v>99</v>
      </c>
      <c r="DR3" s="69">
        <v>99</v>
      </c>
      <c r="DS3" s="69">
        <v>99</v>
      </c>
      <c r="DT3" s="70">
        <f>'MASTER DATA'!Q432</f>
        <v>96</v>
      </c>
      <c r="DU3" s="70">
        <f>'MASTER DATA'!R432</f>
        <v>96</v>
      </c>
      <c r="DV3" s="70">
        <f>'MASTER DATA'!S432</f>
        <v>96</v>
      </c>
      <c r="DW3" s="70">
        <f>'MASTER DATA'!T432</f>
        <v>96</v>
      </c>
      <c r="DX3" s="70">
        <f>'MASTER DATA'!U432</f>
        <v>96</v>
      </c>
      <c r="DY3" s="70">
        <f>'MASTER DATA'!V432</f>
        <v>96</v>
      </c>
      <c r="DZ3" s="70">
        <f>'MASTER DATA'!W432</f>
        <v>96</v>
      </c>
      <c r="EA3" s="70">
        <f>'MASTER DATA'!X432</f>
        <v>96</v>
      </c>
      <c r="EB3" s="70">
        <f>'MASTER DATA'!Y432</f>
        <v>96</v>
      </c>
      <c r="EC3" s="70">
        <f>'MASTER DATA'!Z432</f>
        <v>96</v>
      </c>
      <c r="ED3" s="70">
        <f>'MASTER DATA'!AA432</f>
        <v>96</v>
      </c>
      <c r="EE3" s="70">
        <f>'MASTER DATA'!AB432</f>
        <v>96</v>
      </c>
      <c r="EF3" s="70">
        <f>'MASTER DATA'!AC432</f>
        <v>98</v>
      </c>
      <c r="EG3" s="70">
        <f>'MASTER DATA'!AD432</f>
        <v>98</v>
      </c>
      <c r="EH3" s="70">
        <f>'MASTER DATA'!AE432</f>
        <v>98</v>
      </c>
      <c r="EI3" s="70">
        <f>'MASTER DATA'!AF432</f>
        <v>98</v>
      </c>
      <c r="EJ3" s="70">
        <f>'MASTER DATA'!AG432</f>
        <v>98</v>
      </c>
      <c r="EK3" s="70">
        <f>'MASTER DATA'!AH432</f>
        <v>98</v>
      </c>
      <c r="EL3" s="70">
        <f>'MASTER DATA'!AI432</f>
        <v>98</v>
      </c>
      <c r="EM3" s="70">
        <f>'MASTER DATA'!AJ432</f>
        <v>98</v>
      </c>
      <c r="EN3" s="70">
        <f>'MASTER DATA'!AK432</f>
        <v>98</v>
      </c>
      <c r="EO3" s="70">
        <f>'MASTER DATA'!AL432</f>
        <v>98</v>
      </c>
      <c r="EP3" s="70">
        <f>'MASTER DATA'!AM432</f>
        <v>98</v>
      </c>
      <c r="EQ3" s="70">
        <f>'MASTER DATA'!AN432</f>
        <v>98</v>
      </c>
      <c r="ER3" s="70">
        <f>'MASTER DATA'!AO432</f>
        <v>100</v>
      </c>
      <c r="ES3" s="70">
        <f>'MASTER DATA'!AP432</f>
        <v>100</v>
      </c>
      <c r="ET3" s="70">
        <f>'MASTER DATA'!AQ432</f>
        <v>100</v>
      </c>
      <c r="EU3" s="70">
        <f>'MASTER DATA'!AR432</f>
        <v>0</v>
      </c>
      <c r="EV3" s="71">
        <f>'MASTER DATA'!AS366</f>
        <v>0</v>
      </c>
      <c r="EW3" s="71">
        <f>'MASTER DATA'!AT366</f>
        <v>0</v>
      </c>
      <c r="EX3" s="71">
        <f>'MASTER DATA'!AU366</f>
        <v>0</v>
      </c>
      <c r="EY3" s="71">
        <f>'MASTER DATA'!AV363</f>
        <v>0</v>
      </c>
      <c r="EZ3" s="71">
        <f>'MASTER DATA'!AW363</f>
        <v>0</v>
      </c>
    </row>
    <row r="4" spans="2:156" ht="41.45" customHeight="1" x14ac:dyDescent="0.5">
      <c r="B4" s="278" t="s">
        <v>177</v>
      </c>
      <c r="C4" s="259"/>
      <c r="D4" s="259"/>
      <c r="E4" s="259"/>
      <c r="F4" s="259"/>
      <c r="G4" s="279" t="s">
        <v>218</v>
      </c>
      <c r="H4" s="280"/>
      <c r="I4" s="280"/>
      <c r="J4" s="280"/>
      <c r="K4" s="280"/>
      <c r="L4" s="280"/>
      <c r="M4" s="280"/>
      <c r="N4" s="281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7"/>
      <c r="AM4" s="68" t="s">
        <v>5</v>
      </c>
      <c r="AN4" s="69">
        <v>97.022416402398093</v>
      </c>
      <c r="AO4" s="69">
        <v>96.726824726356995</v>
      </c>
      <c r="AP4" s="69">
        <v>96.753429737719003</v>
      </c>
      <c r="AQ4" s="69">
        <v>91.497913390378997</v>
      </c>
      <c r="AR4" s="69">
        <v>96.017097020290805</v>
      </c>
      <c r="AS4" s="69">
        <v>97.079860994746397</v>
      </c>
      <c r="AT4" s="69">
        <v>96.480158070624597</v>
      </c>
      <c r="AU4" s="69">
        <v>62.685430783791098</v>
      </c>
      <c r="AV4" s="69">
        <v>96.707301243203901</v>
      </c>
      <c r="AW4" s="69">
        <v>98.132245707827906</v>
      </c>
      <c r="AX4" s="69">
        <v>97.957422939738606</v>
      </c>
      <c r="AY4" s="69">
        <v>97.3313096653158</v>
      </c>
      <c r="AZ4" s="69">
        <v>97.500795157798805</v>
      </c>
      <c r="BA4" s="69">
        <v>97.349643951873503</v>
      </c>
      <c r="BB4" s="69">
        <v>97.655901171318206</v>
      </c>
      <c r="BC4" s="69">
        <v>97.650890380966302</v>
      </c>
      <c r="BD4" s="69">
        <v>96.6587837368198</v>
      </c>
      <c r="BE4" s="69">
        <v>97.706752927886697</v>
      </c>
      <c r="BF4" s="69">
        <v>98.786926234246707</v>
      </c>
      <c r="BG4" s="69">
        <v>62.9941292611827</v>
      </c>
      <c r="BH4" s="69">
        <v>98.000326597984397</v>
      </c>
      <c r="BI4" s="69">
        <v>97.949249506364794</v>
      </c>
      <c r="BJ4" s="69">
        <v>96.895769331100794</v>
      </c>
      <c r="BK4" s="69">
        <v>97.345746668327294</v>
      </c>
      <c r="BL4" s="69">
        <f>'[1]MASTER DATA'!B130</f>
        <v>96.276280930816355</v>
      </c>
      <c r="BM4" s="69">
        <f>'[1]MASTER DATA'!C130</f>
        <v>97.226543906218154</v>
      </c>
      <c r="BN4" s="69">
        <f>'[1]MASTER DATA'!D130</f>
        <v>97.00385797069552</v>
      </c>
      <c r="BO4" s="69">
        <f>'[1]MASTER DATA'!E130</f>
        <v>96.895592309442264</v>
      </c>
      <c r="BP4" s="69">
        <f>'[1]MASTER DATA'!F130</f>
        <v>96.547047354922157</v>
      </c>
      <c r="BQ4" s="69">
        <f>'[1]MASTER DATA'!G130</f>
        <v>96.90666666666668</v>
      </c>
      <c r="BR4" s="69">
        <f>'[1]MASTER DATA'!H130</f>
        <v>96.266724711479284</v>
      </c>
      <c r="BS4" s="69">
        <f>'[1]MASTER DATA'!I130</f>
        <v>63.973214285714299</v>
      </c>
      <c r="BT4" s="69">
        <f>'[1]MASTER DATA'!J130</f>
        <v>98.510652546812807</v>
      </c>
      <c r="BU4" s="69">
        <f>'[1]MASTER DATA'!K130</f>
        <v>97.599281648143076</v>
      </c>
      <c r="BV4" s="69">
        <f>'[1]MASTER DATA'!L130</f>
        <v>99.120616651239771</v>
      </c>
      <c r="BW4" s="69">
        <f>'[1]MASTER DATA'!M130</f>
        <v>99.408323583608222</v>
      </c>
      <c r="BX4" s="69">
        <f>'[1]MASTER DATA'!N130</f>
        <v>98.927361297983254</v>
      </c>
      <c r="BY4" s="69">
        <f>'[1]MASTER DATA'!O130</f>
        <v>99.135465090296407</v>
      </c>
      <c r="BZ4" s="69">
        <f>'[1]MASTER DATA'!P130</f>
        <v>99.103650836711623</v>
      </c>
      <c r="CA4" s="69">
        <f>'[1]MASTER DATA'!Q130</f>
        <v>98.751837471561089</v>
      </c>
      <c r="CB4" s="69">
        <f>'[1]MASTER DATA'!R130</f>
        <v>98.97353634198582</v>
      </c>
      <c r="CC4" s="69">
        <f>'[1]MASTER DATA'!S130</f>
        <v>99.23869800580583</v>
      </c>
      <c r="CD4" s="69">
        <f>'[1]MASTER DATA'!T130</f>
        <v>99.279667993593222</v>
      </c>
      <c r="CE4" s="69">
        <f>'[1]MASTER DATA'!U130</f>
        <v>64.280930558548192</v>
      </c>
      <c r="CF4" s="69">
        <f>'[1]MASTER DATA'!V130</f>
        <v>99.292000568474222</v>
      </c>
      <c r="CG4" s="69">
        <f>'[1]MASTER DATA'!W130</f>
        <v>97.386284967404492</v>
      </c>
      <c r="CH4" s="69">
        <f>'[1]MASTER DATA'!X130</f>
        <v>96.906317347154172</v>
      </c>
      <c r="CI4" s="69">
        <f>'[1]MASTER DATA'!Y130</f>
        <v>97.822772349154178</v>
      </c>
      <c r="CJ4" s="69">
        <f>'[1]MASTER DATA'!Z130</f>
        <v>98.806666666666658</v>
      </c>
      <c r="CK4" s="69">
        <f>'[1]MASTER DATA'!AA130</f>
        <v>97.505138838079361</v>
      </c>
      <c r="CL4" s="69">
        <f>'[1]MASTER DATA'!AB130</f>
        <v>99.549645690220103</v>
      </c>
      <c r="CM4" s="69">
        <f>'[1]MASTER DATA'!AC130</f>
        <v>98.549600607371787</v>
      </c>
      <c r="CN4" s="69">
        <f>'[1]MASTER DATA'!AD130</f>
        <v>98.327343289392587</v>
      </c>
      <c r="CO4" s="69">
        <f>'[1]MASTER DATA'!AE130</f>
        <v>98.138794910023535</v>
      </c>
      <c r="CP4" s="69">
        <f>'[1]MASTER DATA'!AF130</f>
        <v>97.302292804441038</v>
      </c>
      <c r="CQ4" s="69">
        <f>'[1]MASTER DATA'!AG130</f>
        <v>98.808169361179836</v>
      </c>
      <c r="CR4" s="69">
        <f>'[1]MASTER DATA'!AH130</f>
        <v>65.526191649753201</v>
      </c>
      <c r="CS4" s="69">
        <f>'[1]MASTER DATA'!AI130</f>
        <v>97.64609886328725</v>
      </c>
      <c r="CT4" s="69">
        <f>'[1]MASTER DATA'!AJ130</f>
        <v>98.377080698932801</v>
      </c>
      <c r="CU4" s="69">
        <f>'[1]MASTER DATA'!AK130</f>
        <v>98.210985021726998</v>
      </c>
      <c r="CV4" s="69">
        <f>'[1]MASTER DATA'!AL130</f>
        <v>98.517025765365432</v>
      </c>
      <c r="CW4" s="69">
        <f>'[1]MASTER DATA'!AM130</f>
        <v>97.353093119635318</v>
      </c>
      <c r="CX4" s="69">
        <f>'[1]MASTER DATA'!AN130</f>
        <v>96.582633236641769</v>
      </c>
      <c r="CY4" s="69">
        <f>'[1]MASTER DATA'!AO130</f>
        <v>98.592530879295609</v>
      </c>
      <c r="CZ4" s="69">
        <f>'[1]MASTER DATA'!AP130</f>
        <v>98.078850736269473</v>
      </c>
      <c r="DA4" s="69">
        <f>'[1]MASTER DATA'!AQ130</f>
        <v>98.282969276201641</v>
      </c>
      <c r="DB4" s="69">
        <f>'[1]MASTER DATA'!AR130</f>
        <v>98.579022348776718</v>
      </c>
      <c r="DC4" s="69">
        <f>'[1]MASTER DATA'!AS130</f>
        <v>96.569150701043526</v>
      </c>
      <c r="DD4" s="69">
        <f>'[1]MASTER DATA'!AT130</f>
        <v>97.621114592886599</v>
      </c>
      <c r="DE4" s="69">
        <f>'[1]MASTER DATA'!AU130</f>
        <v>97.105132413019703</v>
      </c>
      <c r="DF4" s="69">
        <f>'[1]MASTER DATA'!AV130</f>
        <v>61.838672118570557</v>
      </c>
      <c r="DG4" s="69">
        <f>'[1]MASTER DATA'!AW130</f>
        <v>98.652329749103956</v>
      </c>
      <c r="DH4" s="69">
        <f>'[1]MASTER DATA'!AX130</f>
        <v>97.903017866202816</v>
      </c>
      <c r="DI4" s="69">
        <f>'[1]MASTER DATA'!AY130</f>
        <v>98.358362410736319</v>
      </c>
      <c r="DJ4" s="69">
        <f>'[1]MASTER DATA'!AZ130</f>
        <v>98.977777777777803</v>
      </c>
      <c r="DK4" s="69">
        <f>'[1]MASTER DATA'!BA130</f>
        <v>98.765450268261759</v>
      </c>
      <c r="DL4" s="69">
        <f>'[1]MASTER DATA'!BB130</f>
        <v>98.561123419957397</v>
      </c>
      <c r="DM4" s="69">
        <f>'[1]MASTER DATA'!BC130</f>
        <v>98.39484434448849</v>
      </c>
      <c r="DN4" s="69">
        <f>'[1]MASTER DATA'!BD130</f>
        <v>99.016082378161798</v>
      </c>
      <c r="DO4" s="69">
        <f>'[1]MASTER DATA'!BE130</f>
        <v>65.1037402920158</v>
      </c>
      <c r="DP4" s="69">
        <f>'[1]MASTER DATA'!BF130</f>
        <v>98.451743056327615</v>
      </c>
      <c r="DQ4" s="69">
        <f>'[1]MASTER DATA'!BG130</f>
        <v>99.203270403472928</v>
      </c>
      <c r="DR4" s="69">
        <f>'[1]MASTER DATA'!BH130</f>
        <v>95.431428571428569</v>
      </c>
      <c r="DS4" s="69">
        <f>'[1]MASTER DATA'!BI130</f>
        <v>99.311173855121822</v>
      </c>
      <c r="DT4" s="70">
        <f>'MASTER DATA'!Q433</f>
        <v>98.333333333333329</v>
      </c>
      <c r="DU4" s="70">
        <f>'MASTER DATA'!R433</f>
        <v>99.404761904761912</v>
      </c>
      <c r="DV4" s="70">
        <f>'MASTER DATA'!S433</f>
        <v>98.387096774193552</v>
      </c>
      <c r="DW4" s="70">
        <f>'MASTER DATA'!T433</f>
        <v>99.462365591397855</v>
      </c>
      <c r="DX4" s="70">
        <f>'MASTER DATA'!U433</f>
        <v>98.924731182795696</v>
      </c>
      <c r="DY4" s="70">
        <f>'MASTER DATA'!V433</f>
        <v>98.924731182795696</v>
      </c>
      <c r="DZ4" s="70">
        <f>'MASTER DATA'!W433</f>
        <v>97.222222222222214</v>
      </c>
      <c r="EA4" s="70">
        <f>'MASTER DATA'!X433</f>
        <v>98.118279569892479</v>
      </c>
      <c r="EB4" s="70">
        <f>'MASTER DATA'!Y433</f>
        <v>97.777777777777771</v>
      </c>
      <c r="EC4" s="70">
        <f>'MASTER DATA'!Z433</f>
        <v>99.462365591397855</v>
      </c>
      <c r="ED4" s="70">
        <f>'MASTER DATA'!AA433</f>
        <v>99.462365591397855</v>
      </c>
      <c r="EE4" s="70">
        <f>'MASTER DATA'!AB433</f>
        <v>97.701149425287355</v>
      </c>
      <c r="EF4" s="70">
        <f>'MASTER DATA'!AC433</f>
        <v>95.833333333333343</v>
      </c>
      <c r="EG4" s="70">
        <f>'MASTER DATA'!AD433</f>
        <v>97.777777777777771</v>
      </c>
      <c r="EH4" s="70">
        <f>'MASTER DATA'!AE433</f>
        <v>98.888888888888886</v>
      </c>
      <c r="EI4" s="70">
        <f>'MASTER DATA'!AF433</f>
        <v>96.666666666666671</v>
      </c>
      <c r="EJ4" s="70">
        <f>'MASTER DATA'!AG433</f>
        <v>0</v>
      </c>
      <c r="EK4" s="70">
        <f>'MASTER DATA'!AH433</f>
        <v>0</v>
      </c>
      <c r="EL4" s="70">
        <f>'MASTER DATA'!AI433</f>
        <v>0</v>
      </c>
      <c r="EM4" s="70">
        <f>'MASTER DATA'!AJ433</f>
        <v>0</v>
      </c>
      <c r="EN4" s="70">
        <f>'MASTER DATA'!AK433</f>
        <v>0</v>
      </c>
      <c r="EO4" s="70">
        <f>'MASTER DATA'!AL433</f>
        <v>0</v>
      </c>
      <c r="EP4" s="70">
        <f>'MASTER DATA'!AM433</f>
        <v>0</v>
      </c>
      <c r="EQ4" s="70">
        <f>'MASTER DATA'!AN433</f>
        <v>0</v>
      </c>
      <c r="ER4" s="70">
        <f>'MASTER DATA'!AO433</f>
        <v>0</v>
      </c>
      <c r="ES4" s="70">
        <f>'MASTER DATA'!AP433</f>
        <v>0</v>
      </c>
      <c r="ET4" s="70">
        <f>'MASTER DATA'!AQ433</f>
        <v>0</v>
      </c>
      <c r="EU4" s="70">
        <f>'MASTER DATA'!AR433</f>
        <v>0</v>
      </c>
      <c r="EV4" s="71">
        <f>'MASTER DATA'!AS367</f>
        <v>0</v>
      </c>
      <c r="EW4" s="71">
        <f>'MASTER DATA'!AT367</f>
        <v>0</v>
      </c>
      <c r="EX4" s="71">
        <f>'MASTER DATA'!AU367</f>
        <v>0</v>
      </c>
      <c r="EY4" s="71">
        <f>'MASTER DATA'!AV364</f>
        <v>0</v>
      </c>
      <c r="EZ4" s="71">
        <f>'MASTER DATA'!AW364</f>
        <v>0</v>
      </c>
    </row>
    <row r="5" spans="2:156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7"/>
      <c r="AM5" s="68"/>
      <c r="DT5" s="75"/>
    </row>
    <row r="6" spans="2:156" ht="41.45" customHeight="1" x14ac:dyDescent="0.5">
      <c r="B6" s="278" t="s">
        <v>185</v>
      </c>
      <c r="C6" s="259"/>
      <c r="D6" s="259"/>
      <c r="E6" s="259"/>
      <c r="F6" s="259"/>
      <c r="G6" s="279" t="s">
        <v>227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7"/>
    </row>
    <row r="7" spans="2:156" s="75" customFormat="1" ht="78" customHeight="1" x14ac:dyDescent="0.5">
      <c r="B7" s="271" t="s">
        <v>188</v>
      </c>
      <c r="C7" s="251"/>
      <c r="D7" s="251"/>
      <c r="E7" s="251"/>
      <c r="F7" s="252"/>
      <c r="G7" s="282" t="str">
        <f>'MASTER DATA'!B432</f>
        <v>Availability of CO 4 CD GDS Dedusting Units</v>
      </c>
      <c r="H7" s="283"/>
      <c r="I7" s="283"/>
      <c r="J7" s="283"/>
      <c r="K7" s="283"/>
      <c r="L7" s="283"/>
      <c r="M7" s="283"/>
      <c r="N7" s="283"/>
      <c r="O7" s="60" t="s">
        <v>223</v>
      </c>
      <c r="P7" s="74"/>
      <c r="Q7" s="74"/>
      <c r="R7" s="74"/>
      <c r="S7" s="74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7"/>
    </row>
    <row r="8" spans="2:156" ht="38.25" customHeight="1" x14ac:dyDescent="0.5">
      <c r="B8" s="271" t="s">
        <v>187</v>
      </c>
      <c r="C8" s="251"/>
      <c r="D8" s="251"/>
      <c r="E8" s="251"/>
      <c r="F8" s="252"/>
      <c r="G8" s="272" t="str">
        <f>'MASTER DATA'!C432</f>
        <v>%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82"/>
    </row>
    <row r="9" spans="2:156" ht="34.5" customHeight="1" x14ac:dyDescent="0.5">
      <c r="B9" s="271" t="s">
        <v>224</v>
      </c>
      <c r="C9" s="251"/>
      <c r="D9" s="251"/>
      <c r="E9" s="251"/>
      <c r="F9" s="252"/>
      <c r="G9" s="274">
        <f>ED4</f>
        <v>99.462365591397855</v>
      </c>
      <c r="H9" s="275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10"/>
    </row>
    <row r="10" spans="2:156" ht="34.5" customHeight="1" x14ac:dyDescent="0.5">
      <c r="B10" s="271" t="s">
        <v>175</v>
      </c>
      <c r="C10" s="251"/>
      <c r="D10" s="251"/>
      <c r="E10" s="251"/>
      <c r="F10" s="252"/>
      <c r="G10" s="276">
        <f>EI3</f>
        <v>98</v>
      </c>
      <c r="H10" s="277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10"/>
    </row>
    <row r="11" spans="2:156" ht="195" customHeight="1" x14ac:dyDescent="0.35">
      <c r="B11" s="83"/>
      <c r="AL11" s="57"/>
      <c r="AO11" s="75">
        <f>222/224*100</f>
        <v>99.107142857142861</v>
      </c>
    </row>
    <row r="12" spans="2:156" ht="408.75" customHeight="1" x14ac:dyDescent="0.25">
      <c r="B12" s="247" t="str">
        <f>G7</f>
        <v>Availability of CO 4 CD GDS Dedusting Units</v>
      </c>
      <c r="AL12" s="57"/>
    </row>
    <row r="13" spans="2:156" ht="408" customHeight="1" x14ac:dyDescent="0.25">
      <c r="B13" s="247"/>
      <c r="AL13" s="57"/>
    </row>
    <row r="14" spans="2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8"/>
    </row>
    <row r="15" spans="2:156" s="91" customFormat="1" ht="105.75" customHeight="1" x14ac:dyDescent="0.25">
      <c r="B15" s="89" t="s">
        <v>191</v>
      </c>
      <c r="D15" s="90">
        <f>EF2</f>
        <v>45383</v>
      </c>
      <c r="G15" s="90">
        <f>EG2</f>
        <v>45413</v>
      </c>
      <c r="J15" s="90">
        <f>EH2</f>
        <v>45444</v>
      </c>
      <c r="M15" s="90">
        <f>EI2</f>
        <v>45474</v>
      </c>
      <c r="P15" s="90">
        <f>EJ2</f>
        <v>45505</v>
      </c>
      <c r="S15" s="90">
        <f>EK2</f>
        <v>45536</v>
      </c>
      <c r="V15" s="90">
        <f>EL2</f>
        <v>45566</v>
      </c>
      <c r="Y15" s="90">
        <f>EM2</f>
        <v>45597</v>
      </c>
      <c r="AB15" s="90">
        <f>EN2</f>
        <v>45627</v>
      </c>
      <c r="AE15" s="90">
        <f>EO2</f>
        <v>45658</v>
      </c>
      <c r="AG15" s="90">
        <f>EP2</f>
        <v>45689</v>
      </c>
      <c r="AI15" s="90">
        <f>EQ2</f>
        <v>45717</v>
      </c>
      <c r="AJ15" s="90"/>
      <c r="AK15" s="90">
        <f>ER2</f>
        <v>45748</v>
      </c>
    </row>
    <row r="16" spans="2:156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99"/>
      <c r="AJ16" s="99"/>
      <c r="AK16" s="99"/>
    </row>
    <row r="17" spans="2:38" ht="48" customHeight="1" x14ac:dyDescent="0.35">
      <c r="B17" s="97" t="s">
        <v>5</v>
      </c>
      <c r="C17" s="32">
        <v>3684</v>
      </c>
      <c r="D17" s="32">
        <v>3833</v>
      </c>
      <c r="E17" s="32">
        <v>3775</v>
      </c>
      <c r="F17" s="32">
        <v>3789</v>
      </c>
      <c r="G17" s="32">
        <v>3803</v>
      </c>
      <c r="H17" s="32">
        <v>3772</v>
      </c>
      <c r="I17" s="32">
        <v>3826</v>
      </c>
      <c r="J17" s="32">
        <v>3786</v>
      </c>
      <c r="K17" s="32">
        <v>3756</v>
      </c>
      <c r="L17" s="32">
        <v>3783</v>
      </c>
      <c r="M17" s="32">
        <v>3810</v>
      </c>
      <c r="N17" s="32">
        <v>3835</v>
      </c>
      <c r="O17" s="32">
        <v>3846</v>
      </c>
      <c r="P17" s="32">
        <v>3819</v>
      </c>
      <c r="Q17" s="32">
        <v>3828</v>
      </c>
      <c r="R17" s="32">
        <v>3744</v>
      </c>
      <c r="S17" s="32">
        <v>3785</v>
      </c>
      <c r="T17" s="32">
        <v>3802</v>
      </c>
      <c r="U17" s="32">
        <v>3856</v>
      </c>
      <c r="V17" s="32">
        <v>3807</v>
      </c>
      <c r="W17" s="32">
        <v>3814</v>
      </c>
      <c r="X17" s="32">
        <v>3838</v>
      </c>
      <c r="Y17" s="32">
        <v>3771</v>
      </c>
      <c r="Z17" s="32">
        <v>3802</v>
      </c>
      <c r="AA17" s="32">
        <v>3792</v>
      </c>
      <c r="AB17" s="32">
        <v>3776</v>
      </c>
      <c r="AC17" s="32">
        <v>3852</v>
      </c>
      <c r="AD17" s="32">
        <v>3768</v>
      </c>
      <c r="AE17" s="32">
        <v>3790</v>
      </c>
      <c r="AF17" s="32"/>
      <c r="AG17" s="32"/>
      <c r="AH17" s="32">
        <v>3653</v>
      </c>
      <c r="AI17" s="32"/>
      <c r="AJ17" s="32"/>
      <c r="AK17" s="95"/>
    </row>
    <row r="18" spans="2:38" ht="48" customHeight="1" x14ac:dyDescent="0.35">
      <c r="B18" s="58" t="s">
        <v>200</v>
      </c>
      <c r="C18" s="95">
        <v>4026</v>
      </c>
      <c r="D18" s="95">
        <f>C18</f>
        <v>4026</v>
      </c>
      <c r="E18" s="95">
        <f t="shared" ref="E18:T20" si="0">D18</f>
        <v>4026</v>
      </c>
      <c r="F18" s="95">
        <f t="shared" si="0"/>
        <v>4026</v>
      </c>
      <c r="G18" s="95">
        <f t="shared" si="0"/>
        <v>4026</v>
      </c>
      <c r="H18" s="95">
        <f t="shared" si="0"/>
        <v>4026</v>
      </c>
      <c r="I18" s="113">
        <f t="shared" si="0"/>
        <v>4026</v>
      </c>
      <c r="J18" s="113">
        <f t="shared" si="0"/>
        <v>4026</v>
      </c>
      <c r="K18" s="113">
        <f t="shared" si="0"/>
        <v>4026</v>
      </c>
      <c r="L18" s="113">
        <f t="shared" si="0"/>
        <v>4026</v>
      </c>
      <c r="M18" s="113">
        <f t="shared" si="0"/>
        <v>4026</v>
      </c>
      <c r="N18" s="113">
        <f t="shared" si="0"/>
        <v>4026</v>
      </c>
      <c r="O18" s="113">
        <f t="shared" si="0"/>
        <v>4026</v>
      </c>
      <c r="P18" s="113">
        <f t="shared" si="0"/>
        <v>4026</v>
      </c>
      <c r="Q18" s="113">
        <f t="shared" si="0"/>
        <v>4026</v>
      </c>
      <c r="R18" s="113">
        <f t="shared" si="0"/>
        <v>4026</v>
      </c>
      <c r="S18" s="113">
        <f t="shared" si="0"/>
        <v>4026</v>
      </c>
      <c r="T18" s="113">
        <f t="shared" si="0"/>
        <v>4026</v>
      </c>
      <c r="U18" s="113">
        <f t="shared" ref="U18:AE20" si="1">T18</f>
        <v>4026</v>
      </c>
      <c r="V18" s="113">
        <f t="shared" si="1"/>
        <v>4026</v>
      </c>
      <c r="W18" s="113">
        <f t="shared" si="1"/>
        <v>4026</v>
      </c>
      <c r="X18" s="113">
        <f t="shared" si="1"/>
        <v>4026</v>
      </c>
      <c r="Y18" s="113">
        <f t="shared" si="1"/>
        <v>4026</v>
      </c>
      <c r="Z18" s="113">
        <f t="shared" si="1"/>
        <v>4026</v>
      </c>
      <c r="AA18" s="113">
        <f t="shared" si="1"/>
        <v>4026</v>
      </c>
      <c r="AB18" s="113">
        <f t="shared" si="1"/>
        <v>4026</v>
      </c>
      <c r="AC18" s="113">
        <f t="shared" si="1"/>
        <v>4026</v>
      </c>
      <c r="AD18" s="113">
        <f t="shared" si="1"/>
        <v>4026</v>
      </c>
      <c r="AE18" s="113">
        <f t="shared" si="1"/>
        <v>4026</v>
      </c>
      <c r="AF18" s="113"/>
      <c r="AG18" s="113"/>
      <c r="AH18" s="113">
        <f>AE18</f>
        <v>4026</v>
      </c>
      <c r="AI18" s="113"/>
      <c r="AJ18" s="113"/>
      <c r="AK18" s="113">
        <f>AH18</f>
        <v>4026</v>
      </c>
      <c r="AL18" s="92"/>
    </row>
    <row r="19" spans="2:38" ht="48" customHeight="1" x14ac:dyDescent="0.35">
      <c r="B19" s="58" t="s">
        <v>201</v>
      </c>
      <c r="C19" s="95">
        <v>3845</v>
      </c>
      <c r="D19" s="95">
        <f t="shared" ref="D19:H20" si="2">C19</f>
        <v>3845</v>
      </c>
      <c r="E19" s="95">
        <f t="shared" si="2"/>
        <v>3845</v>
      </c>
      <c r="F19" s="95">
        <f t="shared" si="2"/>
        <v>3845</v>
      </c>
      <c r="G19" s="95">
        <f t="shared" si="2"/>
        <v>3845</v>
      </c>
      <c r="H19" s="95">
        <f t="shared" si="2"/>
        <v>3845</v>
      </c>
      <c r="I19" s="113">
        <f t="shared" si="0"/>
        <v>3845</v>
      </c>
      <c r="J19" s="113">
        <f t="shared" si="0"/>
        <v>3845</v>
      </c>
      <c r="K19" s="113">
        <f t="shared" si="0"/>
        <v>3845</v>
      </c>
      <c r="L19" s="113">
        <f t="shared" si="0"/>
        <v>3845</v>
      </c>
      <c r="M19" s="113">
        <f t="shared" si="0"/>
        <v>3845</v>
      </c>
      <c r="N19" s="113">
        <f t="shared" si="0"/>
        <v>3845</v>
      </c>
      <c r="O19" s="113">
        <f t="shared" si="0"/>
        <v>3845</v>
      </c>
      <c r="P19" s="113">
        <f t="shared" si="0"/>
        <v>3845</v>
      </c>
      <c r="Q19" s="113">
        <f t="shared" si="0"/>
        <v>3845</v>
      </c>
      <c r="R19" s="113">
        <f t="shared" si="0"/>
        <v>3845</v>
      </c>
      <c r="S19" s="113">
        <f t="shared" si="0"/>
        <v>3845</v>
      </c>
      <c r="T19" s="113">
        <f t="shared" si="0"/>
        <v>3845</v>
      </c>
      <c r="U19" s="113">
        <f t="shared" si="1"/>
        <v>3845</v>
      </c>
      <c r="V19" s="113">
        <f t="shared" si="1"/>
        <v>3845</v>
      </c>
      <c r="W19" s="113">
        <f t="shared" si="1"/>
        <v>3845</v>
      </c>
      <c r="X19" s="113">
        <f t="shared" si="1"/>
        <v>3845</v>
      </c>
      <c r="Y19" s="113">
        <f t="shared" si="1"/>
        <v>3845</v>
      </c>
      <c r="Z19" s="113">
        <f t="shared" si="1"/>
        <v>3845</v>
      </c>
      <c r="AA19" s="113">
        <f t="shared" si="1"/>
        <v>3845</v>
      </c>
      <c r="AB19" s="113">
        <f t="shared" si="1"/>
        <v>3845</v>
      </c>
      <c r="AC19" s="113">
        <f t="shared" si="1"/>
        <v>3845</v>
      </c>
      <c r="AD19" s="113">
        <f t="shared" si="1"/>
        <v>3845</v>
      </c>
      <c r="AE19" s="113">
        <f t="shared" si="1"/>
        <v>3845</v>
      </c>
      <c r="AF19" s="113"/>
      <c r="AG19" s="113"/>
      <c r="AH19" s="113">
        <f>AE19</f>
        <v>3845</v>
      </c>
      <c r="AI19" s="113"/>
      <c r="AJ19" s="113"/>
      <c r="AK19" s="113">
        <f>AH19</f>
        <v>3845</v>
      </c>
    </row>
    <row r="20" spans="2:38" ht="48" customHeight="1" x14ac:dyDescent="0.35">
      <c r="B20" s="58" t="s">
        <v>225</v>
      </c>
      <c r="C20" s="95">
        <v>3664</v>
      </c>
      <c r="D20" s="95">
        <f t="shared" si="2"/>
        <v>3664</v>
      </c>
      <c r="E20" s="95">
        <f t="shared" si="2"/>
        <v>3664</v>
      </c>
      <c r="F20" s="95">
        <f t="shared" si="2"/>
        <v>3664</v>
      </c>
      <c r="G20" s="95">
        <f t="shared" si="2"/>
        <v>3664</v>
      </c>
      <c r="H20" s="95">
        <f t="shared" si="2"/>
        <v>3664</v>
      </c>
      <c r="I20" s="113">
        <f t="shared" si="0"/>
        <v>3664</v>
      </c>
      <c r="J20" s="113">
        <f t="shared" si="0"/>
        <v>3664</v>
      </c>
      <c r="K20" s="113">
        <f t="shared" si="0"/>
        <v>3664</v>
      </c>
      <c r="L20" s="113">
        <f t="shared" si="0"/>
        <v>3664</v>
      </c>
      <c r="M20" s="113">
        <f t="shared" si="0"/>
        <v>3664</v>
      </c>
      <c r="N20" s="113">
        <f t="shared" si="0"/>
        <v>3664</v>
      </c>
      <c r="O20" s="113">
        <f t="shared" si="0"/>
        <v>3664</v>
      </c>
      <c r="P20" s="113">
        <f t="shared" si="0"/>
        <v>3664</v>
      </c>
      <c r="Q20" s="113">
        <f t="shared" si="0"/>
        <v>3664</v>
      </c>
      <c r="R20" s="113">
        <f t="shared" si="0"/>
        <v>3664</v>
      </c>
      <c r="S20" s="113">
        <f t="shared" si="0"/>
        <v>3664</v>
      </c>
      <c r="T20" s="113">
        <f t="shared" si="0"/>
        <v>3664</v>
      </c>
      <c r="U20" s="113">
        <f t="shared" si="1"/>
        <v>3664</v>
      </c>
      <c r="V20" s="113">
        <f t="shared" si="1"/>
        <v>3664</v>
      </c>
      <c r="W20" s="113">
        <f t="shared" si="1"/>
        <v>3664</v>
      </c>
      <c r="X20" s="113">
        <f t="shared" si="1"/>
        <v>3664</v>
      </c>
      <c r="Y20" s="113">
        <f t="shared" si="1"/>
        <v>3664</v>
      </c>
      <c r="Z20" s="113">
        <f t="shared" si="1"/>
        <v>3664</v>
      </c>
      <c r="AA20" s="113">
        <f t="shared" si="1"/>
        <v>3664</v>
      </c>
      <c r="AB20" s="113">
        <f t="shared" si="1"/>
        <v>3664</v>
      </c>
      <c r="AC20" s="113">
        <f t="shared" si="1"/>
        <v>3664</v>
      </c>
      <c r="AD20" s="113">
        <f t="shared" si="1"/>
        <v>3664</v>
      </c>
      <c r="AE20" s="113">
        <f t="shared" si="1"/>
        <v>3664</v>
      </c>
      <c r="AF20" s="113"/>
      <c r="AG20" s="113"/>
      <c r="AH20" s="113">
        <f>AE20</f>
        <v>3664</v>
      </c>
      <c r="AI20" s="113"/>
      <c r="AJ20" s="113"/>
      <c r="AK20" s="113">
        <f>AH20</f>
        <v>3664</v>
      </c>
    </row>
    <row r="21" spans="2:38" ht="63" x14ac:dyDescent="0.35">
      <c r="B21" s="96" t="s">
        <v>192</v>
      </c>
      <c r="C21" s="248">
        <v>1</v>
      </c>
      <c r="D21" s="248"/>
      <c r="E21" s="248"/>
      <c r="F21" s="248"/>
      <c r="G21" s="248"/>
      <c r="H21" s="248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</row>
    <row r="22" spans="2:38" ht="26.25" x14ac:dyDescent="0.4">
      <c r="B22" s="98" t="s">
        <v>193</v>
      </c>
      <c r="C22" s="249" t="s">
        <v>194</v>
      </c>
      <c r="D22" s="249"/>
      <c r="E22" s="249"/>
      <c r="F22" s="249"/>
      <c r="G22" s="249"/>
      <c r="H22" s="249"/>
    </row>
    <row r="23" spans="2:38" ht="26.25" x14ac:dyDescent="0.4">
      <c r="B23" s="98" t="s">
        <v>197</v>
      </c>
      <c r="C23" s="246" t="s">
        <v>226</v>
      </c>
      <c r="D23" s="246"/>
      <c r="E23" s="246"/>
      <c r="F23" s="246"/>
      <c r="G23" s="246"/>
      <c r="H23" s="246"/>
    </row>
    <row r="24" spans="2:38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8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8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8" ht="26.25" customHeight="1" x14ac:dyDescent="0.35">
      <c r="B27" s="96" t="s">
        <v>203</v>
      </c>
      <c r="C27" s="246" t="s">
        <v>204</v>
      </c>
      <c r="D27" s="246"/>
      <c r="E27" s="246"/>
      <c r="F27" s="246"/>
      <c r="G27" s="246"/>
      <c r="H27" s="246"/>
    </row>
    <row r="28" spans="2:38" ht="26.25" customHeight="1" x14ac:dyDescent="0.35">
      <c r="B28" s="96" t="s">
        <v>206</v>
      </c>
      <c r="C28" s="246" t="s">
        <v>207</v>
      </c>
      <c r="D28" s="246"/>
      <c r="E28" s="246"/>
      <c r="F28" s="246"/>
      <c r="G28" s="246"/>
      <c r="H28" s="246"/>
    </row>
    <row r="29" spans="2:38" ht="63" customHeight="1" x14ac:dyDescent="0.35">
      <c r="B29" s="96" t="s">
        <v>209</v>
      </c>
      <c r="C29" s="246"/>
      <c r="D29" s="246"/>
      <c r="E29" s="246"/>
      <c r="F29" s="246"/>
      <c r="G29" s="246"/>
      <c r="H29" s="246"/>
    </row>
    <row r="30" spans="2:38" ht="26.25" x14ac:dyDescent="0.35">
      <c r="B30" s="114"/>
      <c r="C30" s="270"/>
      <c r="D30" s="270"/>
      <c r="E30" s="270"/>
      <c r="F30" s="270"/>
      <c r="G30" s="246"/>
      <c r="H30" s="246"/>
    </row>
    <row r="32" spans="2:38" x14ac:dyDescent="0.25">
      <c r="C32" s="101"/>
      <c r="E32" s="84"/>
    </row>
    <row r="33" spans="3:679" x14ac:dyDescent="0.25">
      <c r="C33" s="101"/>
      <c r="E33" s="84"/>
    </row>
    <row r="34" spans="3:679" x14ac:dyDescent="0.25">
      <c r="C34" s="101"/>
      <c r="E34" s="84"/>
    </row>
    <row r="35" spans="3:679" x14ac:dyDescent="0.25">
      <c r="C35" s="101"/>
      <c r="E35" s="84"/>
    </row>
    <row r="36" spans="3:679" x14ac:dyDescent="0.25">
      <c r="C36" s="101"/>
      <c r="E36" s="84"/>
    </row>
    <row r="37" spans="3:679" x14ac:dyDescent="0.25">
      <c r="C37" s="101"/>
      <c r="E37" s="84"/>
    </row>
    <row r="38" spans="3:679" x14ac:dyDescent="0.25">
      <c r="C38" s="101"/>
      <c r="E38" s="84"/>
    </row>
    <row r="39" spans="3:679" x14ac:dyDescent="0.25">
      <c r="C39" s="101"/>
      <c r="E39" s="84"/>
    </row>
    <row r="40" spans="3:679" x14ac:dyDescent="0.25">
      <c r="C40" s="101"/>
      <c r="E40" s="84"/>
    </row>
    <row r="41" spans="3:679" x14ac:dyDescent="0.25">
      <c r="C41" s="101"/>
      <c r="E41" s="84"/>
    </row>
    <row r="42" spans="3:679" x14ac:dyDescent="0.25">
      <c r="C42" s="101"/>
      <c r="E42" s="84"/>
    </row>
    <row r="43" spans="3:679" x14ac:dyDescent="0.25">
      <c r="C43" s="101"/>
      <c r="E43" s="84"/>
      <c r="ZA43" s="102">
        <f>'[2]1'!$T$5</f>
        <v>1321.0087719298247</v>
      </c>
      <c r="ZB43" s="102">
        <f>'[2]2'!$T$5</f>
        <v>1320.8157894736842</v>
      </c>
      <c r="ZC43" s="102">
        <f>'[2]3'!$T$5</f>
        <v>1318.4385964912281</v>
      </c>
    </row>
    <row r="44" spans="3:679" x14ac:dyDescent="0.25">
      <c r="C44" s="101"/>
      <c r="E44" s="84"/>
      <c r="ZA44" s="102">
        <f>'[2]1'!$U$5</f>
        <v>1325.6578947368421</v>
      </c>
      <c r="ZB44" s="102">
        <f>'[2]2'!$U$5</f>
        <v>1324.219298245614</v>
      </c>
      <c r="ZC44" s="102">
        <f>'[2]3'!$U$5</f>
        <v>1324.359649122807</v>
      </c>
    </row>
    <row r="45" spans="3:679" x14ac:dyDescent="0.25">
      <c r="C45" s="101"/>
      <c r="E45" s="84"/>
      <c r="ZA45" s="102">
        <f>'[2]1'!$V$5</f>
        <v>1331.8333333333335</v>
      </c>
      <c r="ZB45" s="102">
        <f>'[2]2'!$V$5</f>
        <v>1321.5263157894738</v>
      </c>
      <c r="ZC45" s="102">
        <f>'[2]3'!$V$5</f>
        <v>1322.0526315789475</v>
      </c>
    </row>
    <row r="46" spans="3:679" x14ac:dyDescent="0.25">
      <c r="C46" s="101"/>
      <c r="E46" s="84"/>
      <c r="ZA46" s="102">
        <f>'[2]1'!$W$5</f>
        <v>1330.7280701754385</v>
      </c>
      <c r="ZB46" s="102">
        <f>'[2]2'!$W$5</f>
        <v>1318.3333333333333</v>
      </c>
      <c r="ZC46" s="102">
        <f>'[2]3'!$W$5</f>
        <v>1322.6228070175439</v>
      </c>
    </row>
    <row r="47" spans="3:679" x14ac:dyDescent="0.25">
      <c r="C47" s="101"/>
      <c r="E47" s="84"/>
      <c r="ZA47" s="102">
        <f>'[2]1'!$X$5</f>
        <v>1323.4736842105262</v>
      </c>
      <c r="ZB47" s="102">
        <f>'[2]2'!$X$5</f>
        <v>1328.8771929824561</v>
      </c>
      <c r="ZC47" s="102">
        <f>'[2]3'!$X$5</f>
        <v>1316.6578947368421</v>
      </c>
    </row>
    <row r="48" spans="3:679" x14ac:dyDescent="0.25">
      <c r="C48" s="101"/>
      <c r="E48" s="84"/>
      <c r="ZA48" s="102">
        <f>'[2]1'!$AA$5</f>
        <v>1331.8333333333335</v>
      </c>
      <c r="ZB48" s="102">
        <f>'[2]2'!$AA$5</f>
        <v>1328.8771929824561</v>
      </c>
      <c r="ZC48" s="102">
        <f>'[2]3'!$AA$5</f>
        <v>1324.359649122807</v>
      </c>
    </row>
    <row r="49" spans="3:705" x14ac:dyDescent="0.25">
      <c r="C49" s="101"/>
      <c r="E49" s="84"/>
    </row>
    <row r="50" spans="3:705" x14ac:dyDescent="0.25">
      <c r="C50" s="101"/>
      <c r="E50" s="84"/>
    </row>
    <row r="51" spans="3:705" x14ac:dyDescent="0.25">
      <c r="C51" s="101"/>
      <c r="E51" s="84"/>
      <c r="ZA51" s="103"/>
      <c r="ZB51" s="103"/>
      <c r="ZC51" s="103"/>
      <c r="ZD51" s="103"/>
      <c r="ZE51" s="103"/>
      <c r="ZF51" s="103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  <c r="ZZ51" s="102"/>
      <c r="AAA51" s="102"/>
      <c r="AAB51" s="102"/>
      <c r="AAC51" s="102"/>
    </row>
    <row r="52" spans="3:705" x14ac:dyDescent="0.25">
      <c r="C52" s="101"/>
      <c r="E52" s="84"/>
      <c r="ZA52" s="104"/>
      <c r="ZB52" s="104"/>
      <c r="ZC52" s="104"/>
      <c r="ZD52" s="104"/>
      <c r="ZE52" s="104"/>
      <c r="ZF52" s="104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  <c r="ZZ52" s="102"/>
      <c r="AAA52" s="102"/>
      <c r="AAB52" s="102"/>
      <c r="AAC52" s="102"/>
    </row>
    <row r="53" spans="3:705" x14ac:dyDescent="0.25">
      <c r="C53" s="101"/>
      <c r="ZA53" s="104"/>
      <c r="ZB53" s="105"/>
      <c r="ZC53" s="105"/>
      <c r="ZD53" s="105"/>
      <c r="ZE53" s="105"/>
      <c r="ZF53" s="105"/>
    </row>
    <row r="54" spans="3:705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ZA54" s="102"/>
    </row>
    <row r="55" spans="3:705" x14ac:dyDescent="0.25">
      <c r="ZA55" s="102"/>
    </row>
    <row r="56" spans="3:705" x14ac:dyDescent="0.25">
      <c r="ZA56" s="102"/>
    </row>
  </sheetData>
  <mergeCells count="40">
    <mergeCell ref="B1:AK1"/>
    <mergeCell ref="B2:AK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2" orientation="landscape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>
    <tabColor theme="8" tint="0.59999389629810485"/>
    <pageSetUpPr fitToPage="1"/>
  </sheetPr>
  <dimension ref="B1:ZY54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DP pressure across bag hose CD GDS CO 3</v>
      </c>
      <c r="DR1" s="56" t="str">
        <f>S6</f>
        <v>mmWC</v>
      </c>
    </row>
    <row r="2" spans="2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1" t="s">
        <v>173</v>
      </c>
      <c r="C3" s="251"/>
      <c r="D3" s="251"/>
      <c r="E3" s="251"/>
      <c r="F3" s="252"/>
      <c r="G3" s="257">
        <f>EE2</f>
        <v>45474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212</v>
      </c>
      <c r="AB3" s="250" t="str">
        <f>EE3</f>
        <v>150-180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 t="str">
        <f>'MASTER DATA'!Q471</f>
        <v>150-180</v>
      </c>
      <c r="DQ3" s="71" t="str">
        <f>'MASTER DATA'!R471</f>
        <v>150-180</v>
      </c>
      <c r="DR3" s="71" t="str">
        <f>'MASTER DATA'!S471</f>
        <v>150-180</v>
      </c>
      <c r="DS3" s="71" t="str">
        <f>'MASTER DATA'!T471</f>
        <v>150-180</v>
      </c>
      <c r="DT3" s="71" t="str">
        <f>'MASTER DATA'!U471</f>
        <v>150-180</v>
      </c>
      <c r="DU3" s="71" t="str">
        <f>'MASTER DATA'!V471</f>
        <v>150-180</v>
      </c>
      <c r="DV3" s="71" t="str">
        <f>'MASTER DATA'!W471</f>
        <v>150-180</v>
      </c>
      <c r="DW3" s="71" t="str">
        <f>'MASTER DATA'!X471</f>
        <v>150-180</v>
      </c>
      <c r="DX3" s="71" t="str">
        <f>'MASTER DATA'!Y471</f>
        <v>150-180</v>
      </c>
      <c r="DY3" s="71" t="str">
        <f>'MASTER DATA'!Z471</f>
        <v>150-180</v>
      </c>
      <c r="DZ3" s="71" t="str">
        <f>'MASTER DATA'!AA471</f>
        <v>150-180</v>
      </c>
      <c r="EA3" s="71" t="str">
        <f>'MASTER DATA'!AB471</f>
        <v>150-180</v>
      </c>
      <c r="EB3" s="71" t="str">
        <f>'MASTER DATA'!AC471</f>
        <v>150-180</v>
      </c>
      <c r="EC3" s="71" t="str">
        <f>'MASTER DATA'!AD471</f>
        <v>150-180</v>
      </c>
      <c r="ED3" s="71" t="str">
        <f>'MASTER DATA'!AE471</f>
        <v>150-180</v>
      </c>
      <c r="EE3" s="71" t="str">
        <f>'MASTER DATA'!AF471</f>
        <v>150-180</v>
      </c>
      <c r="EF3" s="71">
        <f>'MASTER DATA'!AG471</f>
        <v>150</v>
      </c>
      <c r="EG3" s="71">
        <f>'MASTER DATA'!AH471</f>
        <v>150</v>
      </c>
      <c r="EH3" s="71">
        <f>'MASTER DATA'!AI471</f>
        <v>150</v>
      </c>
      <c r="EI3" s="71">
        <f>'MASTER DATA'!AJ471</f>
        <v>150</v>
      </c>
      <c r="EJ3" s="71">
        <f>'MASTER DATA'!AK471</f>
        <v>150</v>
      </c>
      <c r="EK3" s="71">
        <f>'MASTER DATA'!AL471</f>
        <v>150</v>
      </c>
      <c r="EL3" s="71">
        <f>'MASTER DATA'!AM471</f>
        <v>150</v>
      </c>
      <c r="EM3" s="71">
        <f>'MASTER DATA'!AN471</f>
        <v>150</v>
      </c>
      <c r="EN3" s="71">
        <f>'MASTER DATA'!AO471</f>
        <v>0</v>
      </c>
      <c r="EO3" s="71">
        <f>'MASTER DATA'!AP471</f>
        <v>0</v>
      </c>
      <c r="EP3" s="71">
        <f>'MASTER DATA'!AQ471</f>
        <v>0</v>
      </c>
      <c r="EQ3" s="71">
        <f>'MASTER DATA'!AR471</f>
        <v>0</v>
      </c>
      <c r="ER3" s="71">
        <f>'MASTER DATA'!AS471</f>
        <v>0</v>
      </c>
      <c r="ES3" s="71">
        <f>'MASTER DATA'!AT471</f>
        <v>0</v>
      </c>
      <c r="ET3" s="71">
        <f>'MASTER DATA'!AU471</f>
        <v>0</v>
      </c>
      <c r="EU3" s="71">
        <f>'MASTER DATA'!AV471</f>
        <v>0</v>
      </c>
      <c r="EV3" s="71">
        <f>'MASTER DATA'!AW471</f>
        <v>0</v>
      </c>
      <c r="EW3" s="71">
        <f>'MASTER DATA'!AX471</f>
        <v>0</v>
      </c>
      <c r="EX3" s="71">
        <f>'MASTER DATA'!AY471</f>
        <v>0</v>
      </c>
      <c r="EY3" s="71">
        <f>'MASTER DATA'!AZ471</f>
        <v>0</v>
      </c>
      <c r="EZ3" s="71">
        <f>'MASTER DATA'!BA471</f>
        <v>0</v>
      </c>
      <c r="FA3" s="71">
        <f>'MASTER DATA'!BB471</f>
        <v>0</v>
      </c>
      <c r="FB3" s="71">
        <f>'MASTER DATA'!BC471</f>
        <v>0</v>
      </c>
      <c r="FC3" s="71">
        <f>'MASTER DATA'!BD471</f>
        <v>0</v>
      </c>
      <c r="FD3" s="71">
        <f>'MASTER DATA'!BE405</f>
        <v>0</v>
      </c>
      <c r="FE3" s="71">
        <f>'MASTER DATA'!BF405</f>
        <v>0</v>
      </c>
      <c r="FF3" s="71">
        <f>'MASTER DATA'!BG405</f>
        <v>0</v>
      </c>
      <c r="FG3" s="71">
        <f>'MASTER DATA'!BH405</f>
        <v>0</v>
      </c>
      <c r="FH3" s="71">
        <f>'MASTER DATA'!BI405</f>
        <v>0</v>
      </c>
      <c r="FI3" s="71">
        <f>'MASTER DATA'!BJ405</f>
        <v>0</v>
      </c>
      <c r="FJ3" s="71">
        <f>'MASTER DATA'!BK405</f>
        <v>0</v>
      </c>
      <c r="FK3" s="71">
        <f>'MASTER DATA'!BL405</f>
        <v>0</v>
      </c>
      <c r="FL3" s="71">
        <f>'MASTER DATA'!BM405</f>
        <v>0</v>
      </c>
      <c r="FM3" s="71">
        <f>'MASTER DATA'!BN405</f>
        <v>0</v>
      </c>
      <c r="FN3" s="71">
        <f>'MASTER DATA'!BO405</f>
        <v>0</v>
      </c>
      <c r="FO3" s="71">
        <f>'MASTER DATA'!BP405</f>
        <v>0</v>
      </c>
      <c r="FP3" s="71">
        <f>'MASTER DATA'!BQ405</f>
        <v>0</v>
      </c>
      <c r="FQ3" s="71">
        <f>'MASTER DATA'!BR405</f>
        <v>0</v>
      </c>
      <c r="FR3" s="71">
        <f>'MASTER DATA'!BS405</f>
        <v>0</v>
      </c>
      <c r="FS3" s="71">
        <f>'MASTER DATA'!BT405</f>
        <v>0</v>
      </c>
      <c r="FT3" s="70">
        <f>'MASTER DATA'!BU67</f>
        <v>0</v>
      </c>
    </row>
    <row r="4" spans="2:176" ht="41.45" customHeight="1" x14ac:dyDescent="0.5">
      <c r="B4" s="252" t="s">
        <v>177</v>
      </c>
      <c r="C4" s="259"/>
      <c r="D4" s="259"/>
      <c r="E4" s="259"/>
      <c r="F4" s="259"/>
      <c r="G4" s="260" t="s">
        <v>213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DATA'!Q472</f>
        <v>180</v>
      </c>
      <c r="DQ4" s="71">
        <f>'MASTER DATA'!R472</f>
        <v>170</v>
      </c>
      <c r="DR4" s="71">
        <f>'MASTER DATA'!S472</f>
        <v>170</v>
      </c>
      <c r="DS4" s="71">
        <f>'MASTER DATA'!T472</f>
        <v>180</v>
      </c>
      <c r="DT4" s="71">
        <f>'MASTER DATA'!U472</f>
        <v>180</v>
      </c>
      <c r="DU4" s="71">
        <f>'MASTER DATA'!V472</f>
        <v>170</v>
      </c>
      <c r="DV4" s="71">
        <f>'MASTER DATA'!W472</f>
        <v>170</v>
      </c>
      <c r="DW4" s="71">
        <f>'MASTER DATA'!X472</f>
        <v>180</v>
      </c>
      <c r="DX4" s="71">
        <f>'MASTER DATA'!Y472</f>
        <v>175</v>
      </c>
      <c r="DY4" s="71">
        <f>'MASTER DATA'!Z472</f>
        <v>170</v>
      </c>
      <c r="DZ4" s="71">
        <f>'MASTER DATA'!AA472</f>
        <v>175</v>
      </c>
      <c r="EA4" s="71">
        <f>'MASTER DATA'!AB472</f>
        <v>175</v>
      </c>
      <c r="EB4" s="71">
        <f>'MASTER DATA'!AC472</f>
        <v>180</v>
      </c>
      <c r="EC4" s="71">
        <f>'MASTER DATA'!AD472</f>
        <v>170</v>
      </c>
      <c r="ED4" s="71">
        <f>'MASTER DATA'!AE472</f>
        <v>165</v>
      </c>
      <c r="EE4" s="71">
        <f>'MASTER DATA'!AF472</f>
        <v>160</v>
      </c>
      <c r="EF4" s="71"/>
      <c r="EG4" s="71">
        <f>'MASTER DATA'!AH472</f>
        <v>0</v>
      </c>
      <c r="EH4" s="71">
        <f>'MASTER DATA'!AI472</f>
        <v>0</v>
      </c>
      <c r="EI4" s="71">
        <f>'MASTER DATA'!AJ472</f>
        <v>0</v>
      </c>
      <c r="EJ4" s="71">
        <f>'MASTER DATA'!AK472</f>
        <v>0</v>
      </c>
      <c r="EK4" s="71">
        <f>'MASTER DATA'!AL472</f>
        <v>0</v>
      </c>
      <c r="EL4" s="71">
        <f>'MASTER DATA'!AM472</f>
        <v>0</v>
      </c>
      <c r="EM4" s="71">
        <f>'MASTER DATA'!AN472</f>
        <v>0</v>
      </c>
      <c r="EN4" s="71">
        <f>'MASTER DATA'!AO472</f>
        <v>0</v>
      </c>
      <c r="EO4" s="71">
        <f>'MASTER DATA'!AP472</f>
        <v>0</v>
      </c>
      <c r="EP4" s="71">
        <f>'MASTER DATA'!AQ472</f>
        <v>0</v>
      </c>
      <c r="EQ4" s="71">
        <f>'MASTER DATA'!AR472</f>
        <v>0</v>
      </c>
      <c r="ER4" s="71">
        <f>'MASTER DATA'!AS472</f>
        <v>0</v>
      </c>
      <c r="ES4" s="71">
        <f>'MASTER DATA'!AT472</f>
        <v>0</v>
      </c>
      <c r="ET4" s="71">
        <f>'MASTER DATA'!AU472</f>
        <v>0</v>
      </c>
      <c r="EU4" s="71">
        <f>'MASTER DATA'!AV472</f>
        <v>0</v>
      </c>
      <c r="EV4" s="71">
        <f>'MASTER DATA'!AW472</f>
        <v>0</v>
      </c>
      <c r="EW4" s="71">
        <f>'MASTER DATA'!AX472</f>
        <v>0</v>
      </c>
      <c r="EX4" s="71">
        <f>'MASTER DATA'!AY472</f>
        <v>0</v>
      </c>
      <c r="EY4" s="71">
        <f>'MASTER DATA'!AZ472</f>
        <v>0</v>
      </c>
      <c r="EZ4" s="71">
        <f>'MASTER DATA'!BA472</f>
        <v>0</v>
      </c>
      <c r="FA4" s="71">
        <f>'MASTER DATA'!BB472</f>
        <v>0</v>
      </c>
      <c r="FB4" s="71">
        <f>'MASTER DATA'!BC472</f>
        <v>0</v>
      </c>
      <c r="FC4" s="71">
        <f>'MASTER DATA'!BD472</f>
        <v>0</v>
      </c>
      <c r="FD4" s="71">
        <f>'MASTER DATA'!BE406</f>
        <v>0</v>
      </c>
      <c r="FE4" s="71">
        <f>'MASTER DATA'!BF406</f>
        <v>0</v>
      </c>
      <c r="FF4" s="71">
        <f>'MASTER DATA'!BG406</f>
        <v>0</v>
      </c>
      <c r="FG4" s="71">
        <f>'MASTER DATA'!BH406</f>
        <v>0</v>
      </c>
      <c r="FH4" s="71">
        <f>'MASTER DATA'!BI406</f>
        <v>0</v>
      </c>
      <c r="FI4" s="71">
        <f>'MASTER DATA'!BJ406</f>
        <v>0</v>
      </c>
      <c r="FJ4" s="71">
        <f>'MASTER DATA'!BK406</f>
        <v>0</v>
      </c>
      <c r="FK4" s="71">
        <f>'MASTER DATA'!BL406</f>
        <v>0</v>
      </c>
      <c r="FL4" s="71">
        <f>'MASTER DATA'!BM406</f>
        <v>0</v>
      </c>
      <c r="FM4" s="71">
        <f>'MASTER DATA'!BN406</f>
        <v>0</v>
      </c>
      <c r="FN4" s="71">
        <f>'MASTER DATA'!BO406</f>
        <v>0</v>
      </c>
      <c r="FO4" s="71">
        <f>'MASTER DATA'!BP406</f>
        <v>0</v>
      </c>
      <c r="FP4" s="71">
        <f>'MASTER DATA'!BQ406</f>
        <v>0</v>
      </c>
      <c r="FQ4" s="71">
        <f>'MASTER DATA'!BR406</f>
        <v>0</v>
      </c>
      <c r="FR4" s="71">
        <f>'MASTER DATA'!BS406</f>
        <v>0</v>
      </c>
      <c r="FS4" s="71">
        <f>'MASTER DATA'!BT406</f>
        <v>0</v>
      </c>
      <c r="FT4" s="70">
        <f>'MASTER DATA'!BU68</f>
        <v>0</v>
      </c>
    </row>
    <row r="5" spans="2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DATA'!C471</f>
        <v>mmWC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1" t="s">
        <v>188</v>
      </c>
      <c r="C7" s="251"/>
      <c r="D7" s="251"/>
      <c r="E7" s="251"/>
      <c r="F7" s="252"/>
      <c r="G7" s="263" t="str">
        <f>'MASTER DATA'!B471</f>
        <v>DP pressure across bag hose CD GDS CO 3</v>
      </c>
      <c r="H7" s="264"/>
      <c r="I7" s="264"/>
      <c r="J7" s="264"/>
      <c r="K7" s="264"/>
      <c r="L7" s="264"/>
      <c r="M7" s="264"/>
      <c r="N7" s="265"/>
      <c r="O7" s="60" t="s">
        <v>277</v>
      </c>
      <c r="P7" s="74"/>
      <c r="Q7" s="74"/>
      <c r="R7" s="74"/>
      <c r="S7" s="269">
        <f>ED4</f>
        <v>165</v>
      </c>
      <c r="T7" s="269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1"/>
      <c r="C8" s="251"/>
      <c r="D8" s="251"/>
      <c r="E8" s="251"/>
      <c r="F8" s="252"/>
      <c r="G8" s="266"/>
      <c r="H8" s="267"/>
      <c r="I8" s="267"/>
      <c r="J8" s="267"/>
      <c r="K8" s="267"/>
      <c r="L8" s="267"/>
      <c r="M8" s="267"/>
      <c r="N8" s="268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165</v>
      </c>
      <c r="AH9" s="57"/>
      <c r="AK9" s="75">
        <f>222/224*100</f>
        <v>99.107142857142861</v>
      </c>
    </row>
    <row r="10" spans="2:176" ht="408.75" customHeight="1" x14ac:dyDescent="0.25">
      <c r="B10" s="247" t="str">
        <f>G7</f>
        <v>DP pressure across bag hose CD GDS CO 3</v>
      </c>
      <c r="G10" s="84" t="str">
        <f>EE3</f>
        <v>150-180</v>
      </c>
      <c r="AH10" s="57"/>
      <c r="AI10" s="85"/>
    </row>
    <row r="11" spans="2:176" ht="408" customHeight="1" x14ac:dyDescent="0.25">
      <c r="B11" s="247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26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>
    <tabColor theme="8" tint="-0.249977111117893"/>
    <pageSetUpPr fitToPage="1"/>
  </sheetPr>
  <dimension ref="B1:AAC56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7" width="12.140625" style="46" customWidth="1"/>
    <col min="38" max="38" width="7.42578125" style="46" customWidth="1"/>
    <col min="39" max="39" width="9.28515625" style="46"/>
    <col min="40" max="43" width="13.7109375" style="46" hidden="1" customWidth="1"/>
    <col min="44" max="44" width="13" style="46" hidden="1" customWidth="1"/>
    <col min="45" max="46" width="13.7109375" style="46" hidden="1" customWidth="1"/>
    <col min="47" max="48" width="13" style="46" hidden="1" customWidth="1"/>
    <col min="49" max="49" width="13.7109375" style="46" hidden="1" customWidth="1"/>
    <col min="50" max="50" width="13" style="46" hidden="1" customWidth="1"/>
    <col min="51" max="66" width="13.7109375" style="46" hidden="1" customWidth="1"/>
    <col min="67" max="67" width="11.28515625" style="46" hidden="1" customWidth="1"/>
    <col min="68" max="68" width="12.28515625" style="46" hidden="1" customWidth="1"/>
    <col min="69" max="69" width="12" style="46" hidden="1" customWidth="1"/>
    <col min="70" max="70" width="13.42578125" style="46" hidden="1" customWidth="1"/>
    <col min="71" max="71" width="14.28515625" style="46" hidden="1" customWidth="1"/>
    <col min="72" max="72" width="12.28515625" style="46" hidden="1" customWidth="1"/>
    <col min="73" max="75" width="11.7109375" style="46" hidden="1" customWidth="1"/>
    <col min="76" max="76" width="11.5703125" style="46" hidden="1" customWidth="1"/>
    <col min="77" max="77" width="12.7109375" style="46" hidden="1" customWidth="1"/>
    <col min="78" max="78" width="12.28515625" style="46" hidden="1" customWidth="1"/>
    <col min="79" max="79" width="10.28515625" style="46" hidden="1" customWidth="1"/>
    <col min="80" max="86" width="16.28515625" style="46" hidden="1" customWidth="1"/>
    <col min="87" max="87" width="14.7109375" style="46" hidden="1" customWidth="1"/>
    <col min="88" max="101" width="16.28515625" style="46" hidden="1" customWidth="1"/>
    <col min="102" max="103" width="11.28515625" style="46" hidden="1" customWidth="1"/>
    <col min="104" max="104" width="14.5703125" style="46" hidden="1" customWidth="1"/>
    <col min="105" max="106" width="11.28515625" style="46" hidden="1" customWidth="1"/>
    <col min="107" max="112" width="13.42578125" style="46" hidden="1" customWidth="1"/>
    <col min="113" max="123" width="12.85546875" style="46" hidden="1" customWidth="1"/>
    <col min="124" max="130" width="12.85546875" style="46" customWidth="1"/>
    <col min="131" max="156" width="14.28515625" style="46" customWidth="1"/>
    <col min="157" max="16384" width="9.28515625" style="46"/>
  </cols>
  <sheetData>
    <row r="1" spans="2:156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285"/>
      <c r="AI1" s="285"/>
      <c r="AJ1" s="285"/>
      <c r="AK1" s="285"/>
      <c r="AL1" s="52"/>
      <c r="AM1" s="53" t="s">
        <v>169</v>
      </c>
      <c r="AN1" s="54" t="s">
        <v>170</v>
      </c>
      <c r="AO1" s="54"/>
      <c r="AP1" s="54" t="s">
        <v>1</v>
      </c>
      <c r="AQ1" s="54" t="s">
        <v>3</v>
      </c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DT1" s="54" t="str">
        <f>G7</f>
        <v>Availability of CO 3 CD GDS Dedusting Units</v>
      </c>
      <c r="DV1" s="106" t="str">
        <f>G8</f>
        <v>%</v>
      </c>
    </row>
    <row r="2" spans="2:156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  <c r="AK2" s="256"/>
      <c r="AL2" s="57"/>
      <c r="AM2" s="58" t="s">
        <v>172</v>
      </c>
      <c r="AN2" s="59">
        <v>42461</v>
      </c>
      <c r="AO2" s="59">
        <v>42491</v>
      </c>
      <c r="AP2" s="59">
        <v>42522</v>
      </c>
      <c r="AQ2" s="59">
        <v>42552</v>
      </c>
      <c r="AR2" s="59">
        <v>42583</v>
      </c>
      <c r="AS2" s="59">
        <v>42614</v>
      </c>
      <c r="AT2" s="59">
        <v>42644</v>
      </c>
      <c r="AU2" s="59">
        <v>42675</v>
      </c>
      <c r="AV2" s="59">
        <v>42705</v>
      </c>
      <c r="AW2" s="59">
        <v>42736</v>
      </c>
      <c r="AX2" s="59">
        <v>42767</v>
      </c>
      <c r="AY2" s="59">
        <v>42795</v>
      </c>
      <c r="AZ2" s="59">
        <v>42826</v>
      </c>
      <c r="BA2" s="59">
        <v>42856</v>
      </c>
      <c r="BB2" s="59">
        <v>42887</v>
      </c>
      <c r="BC2" s="59">
        <v>42917</v>
      </c>
      <c r="BD2" s="59">
        <v>42948</v>
      </c>
      <c r="BE2" s="59">
        <v>42979</v>
      </c>
      <c r="BF2" s="59">
        <v>43009</v>
      </c>
      <c r="BG2" s="59">
        <v>43040</v>
      </c>
      <c r="BH2" s="59">
        <v>43070</v>
      </c>
      <c r="BI2" s="59">
        <v>43101</v>
      </c>
      <c r="BJ2" s="59">
        <v>43132</v>
      </c>
      <c r="BK2" s="59">
        <v>43160</v>
      </c>
      <c r="BL2" s="59">
        <v>43191</v>
      </c>
      <c r="BM2" s="59">
        <v>43221</v>
      </c>
      <c r="BN2" s="59">
        <v>43252</v>
      </c>
      <c r="BO2" s="59">
        <v>43282</v>
      </c>
      <c r="BP2" s="59">
        <v>43313</v>
      </c>
      <c r="BQ2" s="59">
        <v>43344</v>
      </c>
      <c r="BR2" s="59">
        <v>43374</v>
      </c>
      <c r="BS2" s="59">
        <v>43405</v>
      </c>
      <c r="BT2" s="59">
        <v>43435</v>
      </c>
      <c r="BU2" s="59">
        <v>43466</v>
      </c>
      <c r="BV2" s="59">
        <v>43497</v>
      </c>
      <c r="BW2" s="59">
        <v>43525</v>
      </c>
      <c r="BX2" s="59">
        <v>43556</v>
      </c>
      <c r="BY2" s="59">
        <v>43586</v>
      </c>
      <c r="BZ2" s="59">
        <v>43617</v>
      </c>
      <c r="CA2" s="59">
        <v>43647</v>
      </c>
      <c r="CB2" s="59">
        <v>43678</v>
      </c>
      <c r="CC2" s="59">
        <v>43709</v>
      </c>
      <c r="CD2" s="59">
        <v>43739</v>
      </c>
      <c r="CE2" s="59">
        <v>43770</v>
      </c>
      <c r="CF2" s="59">
        <v>43800</v>
      </c>
      <c r="CG2" s="59">
        <v>43831</v>
      </c>
      <c r="CH2" s="59">
        <v>43862</v>
      </c>
      <c r="CI2" s="59">
        <v>43891</v>
      </c>
      <c r="CJ2" s="59">
        <v>43922</v>
      </c>
      <c r="CK2" s="59">
        <v>43952</v>
      </c>
      <c r="CL2" s="59">
        <v>43983</v>
      </c>
      <c r="CM2" s="59">
        <v>44013</v>
      </c>
      <c r="CN2" s="59">
        <v>44044</v>
      </c>
      <c r="CO2" s="59">
        <v>44075</v>
      </c>
      <c r="CP2" s="59">
        <v>44105</v>
      </c>
      <c r="CQ2" s="59">
        <v>44136</v>
      </c>
      <c r="CR2" s="59">
        <v>44166</v>
      </c>
      <c r="CS2" s="59">
        <v>44197</v>
      </c>
      <c r="CT2" s="59">
        <v>44228</v>
      </c>
      <c r="CU2" s="59">
        <v>44256</v>
      </c>
      <c r="CV2" s="59">
        <v>44287</v>
      </c>
      <c r="CW2" s="59">
        <v>44317</v>
      </c>
      <c r="CX2" s="59">
        <v>44348</v>
      </c>
      <c r="CY2" s="59">
        <v>44378</v>
      </c>
      <c r="CZ2" s="59">
        <v>44409</v>
      </c>
      <c r="DA2" s="59">
        <v>44440</v>
      </c>
      <c r="DB2" s="59">
        <v>44470</v>
      </c>
      <c r="DC2" s="59">
        <v>44501</v>
      </c>
      <c r="DD2" s="59">
        <v>44531</v>
      </c>
      <c r="DE2" s="59">
        <v>44562</v>
      </c>
      <c r="DF2" s="59">
        <v>44593</v>
      </c>
      <c r="DG2" s="59">
        <v>44621</v>
      </c>
      <c r="DH2" s="59">
        <v>44652</v>
      </c>
      <c r="DI2" s="59">
        <v>44682</v>
      </c>
      <c r="DJ2" s="59">
        <v>44713</v>
      </c>
      <c r="DK2" s="59">
        <v>44743</v>
      </c>
      <c r="DL2" s="59">
        <v>44774</v>
      </c>
      <c r="DM2" s="59">
        <v>44805</v>
      </c>
      <c r="DN2" s="59">
        <v>44835</v>
      </c>
      <c r="DO2" s="59">
        <v>44866</v>
      </c>
      <c r="DP2" s="59">
        <v>44896</v>
      </c>
      <c r="DQ2" s="59">
        <v>44927</v>
      </c>
      <c r="DR2" s="59">
        <v>44958</v>
      </c>
      <c r="DS2" s="59">
        <v>44986</v>
      </c>
      <c r="DT2" s="59">
        <v>45017</v>
      </c>
      <c r="DU2" s="59">
        <v>45047</v>
      </c>
      <c r="DV2" s="59">
        <v>45078</v>
      </c>
      <c r="DW2" s="59">
        <v>45108</v>
      </c>
      <c r="DX2" s="59">
        <v>45139</v>
      </c>
      <c r="DY2" s="59">
        <v>45170</v>
      </c>
      <c r="DZ2" s="59">
        <v>45200</v>
      </c>
      <c r="EA2" s="59">
        <v>45231</v>
      </c>
      <c r="EB2" s="59">
        <v>45261</v>
      </c>
      <c r="EC2" s="59">
        <v>45292</v>
      </c>
      <c r="ED2" s="59">
        <v>45323</v>
      </c>
      <c r="EE2" s="59">
        <v>45352</v>
      </c>
      <c r="EF2" s="59">
        <v>45383</v>
      </c>
      <c r="EG2" s="59">
        <v>45413</v>
      </c>
      <c r="EH2" s="59">
        <v>45444</v>
      </c>
      <c r="EI2" s="59">
        <v>45474</v>
      </c>
      <c r="EJ2" s="59">
        <v>45505</v>
      </c>
      <c r="EK2" s="59">
        <v>45536</v>
      </c>
      <c r="EL2" s="59">
        <v>45566</v>
      </c>
      <c r="EM2" s="59">
        <v>45597</v>
      </c>
      <c r="EN2" s="59">
        <v>45627</v>
      </c>
      <c r="EO2" s="59">
        <v>45658</v>
      </c>
      <c r="EP2" s="59">
        <v>45689</v>
      </c>
      <c r="EQ2" s="59">
        <v>45717</v>
      </c>
      <c r="ER2" s="59">
        <v>45748</v>
      </c>
      <c r="ES2" s="59">
        <v>45778</v>
      </c>
      <c r="ET2" s="59">
        <v>45809</v>
      </c>
      <c r="EU2" s="59">
        <v>45839</v>
      </c>
      <c r="EV2" s="59">
        <v>45870</v>
      </c>
      <c r="EW2" s="59">
        <v>45901</v>
      </c>
      <c r="EX2" s="59">
        <v>45931</v>
      </c>
      <c r="EY2" s="59">
        <v>45962</v>
      </c>
      <c r="EZ2" s="59">
        <v>45992</v>
      </c>
    </row>
    <row r="3" spans="2:156" ht="41.45" customHeight="1" x14ac:dyDescent="0.5">
      <c r="B3" s="271" t="s">
        <v>173</v>
      </c>
      <c r="C3" s="251"/>
      <c r="D3" s="251"/>
      <c r="E3" s="251"/>
      <c r="F3" s="252"/>
      <c r="G3" s="257">
        <f>EI2</f>
        <v>45474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7"/>
      <c r="AM3" s="68" t="s">
        <v>217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95</v>
      </c>
      <c r="AW3" s="69">
        <v>95</v>
      </c>
      <c r="AX3" s="69">
        <v>95</v>
      </c>
      <c r="AY3" s="69">
        <v>95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</v>
      </c>
      <c r="BI3" s="69">
        <v>94</v>
      </c>
      <c r="BJ3" s="69">
        <v>94</v>
      </c>
      <c r="BK3" s="69">
        <v>94</v>
      </c>
      <c r="BL3" s="69">
        <v>94.1</v>
      </c>
      <c r="BM3" s="69">
        <v>94.1</v>
      </c>
      <c r="BN3" s="69">
        <v>94.1</v>
      </c>
      <c r="BO3" s="69">
        <v>94.1</v>
      </c>
      <c r="BP3" s="69">
        <v>94.1</v>
      </c>
      <c r="BQ3" s="69">
        <v>94.1</v>
      </c>
      <c r="BR3" s="69">
        <v>94.1</v>
      </c>
      <c r="BS3" s="69">
        <v>59.2</v>
      </c>
      <c r="BT3" s="69">
        <v>94.1</v>
      </c>
      <c r="BU3" s="69">
        <v>94.1</v>
      </c>
      <c r="BV3" s="69">
        <v>94.1</v>
      </c>
      <c r="BW3" s="69">
        <v>94.1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99</v>
      </c>
      <c r="CE3" s="69">
        <v>99</v>
      </c>
      <c r="CF3" s="69">
        <v>99</v>
      </c>
      <c r="CG3" s="69">
        <v>99</v>
      </c>
      <c r="CH3" s="69">
        <v>98</v>
      </c>
      <c r="CI3" s="69">
        <v>98</v>
      </c>
      <c r="CJ3" s="69">
        <v>98</v>
      </c>
      <c r="CK3" s="69">
        <v>98</v>
      </c>
      <c r="CL3" s="69">
        <v>98</v>
      </c>
      <c r="CM3" s="69">
        <v>98</v>
      </c>
      <c r="CN3" s="69">
        <v>98</v>
      </c>
      <c r="CO3" s="69">
        <v>98</v>
      </c>
      <c r="CP3" s="69">
        <v>99</v>
      </c>
      <c r="CQ3" s="69">
        <v>99</v>
      </c>
      <c r="CR3" s="69">
        <v>99</v>
      </c>
      <c r="CS3" s="69">
        <v>99</v>
      </c>
      <c r="CT3" s="69">
        <v>99</v>
      </c>
      <c r="CU3" s="69">
        <v>98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v>99</v>
      </c>
      <c r="DQ3" s="69">
        <v>99</v>
      </c>
      <c r="DR3" s="69">
        <v>99</v>
      </c>
      <c r="DS3" s="69">
        <v>99</v>
      </c>
      <c r="DT3" s="70">
        <f>'MASTER DATA'!Q429</f>
        <v>96</v>
      </c>
      <c r="DU3" s="70">
        <f>'MASTER DATA'!R429</f>
        <v>96</v>
      </c>
      <c r="DV3" s="70">
        <f>'MASTER DATA'!S429</f>
        <v>96</v>
      </c>
      <c r="DW3" s="70">
        <f>'MASTER DATA'!T429</f>
        <v>96</v>
      </c>
      <c r="DX3" s="70">
        <f>'MASTER DATA'!U429</f>
        <v>96</v>
      </c>
      <c r="DY3" s="70">
        <f>'MASTER DATA'!V429</f>
        <v>96</v>
      </c>
      <c r="DZ3" s="70">
        <f>'MASTER DATA'!W429</f>
        <v>96</v>
      </c>
      <c r="EA3" s="70">
        <f>'MASTER DATA'!X429</f>
        <v>96</v>
      </c>
      <c r="EB3" s="70">
        <f>'MASTER DATA'!Y429</f>
        <v>96</v>
      </c>
      <c r="EC3" s="70">
        <f>'MASTER DATA'!Z429</f>
        <v>96</v>
      </c>
      <c r="ED3" s="70">
        <f>'MASTER DATA'!AA429</f>
        <v>96</v>
      </c>
      <c r="EE3" s="70">
        <f>'MASTER DATA'!AB429</f>
        <v>96</v>
      </c>
      <c r="EF3" s="70">
        <f>'MASTER DATA'!AC429</f>
        <v>98</v>
      </c>
      <c r="EG3" s="70">
        <f>'MASTER DATA'!AD429</f>
        <v>98</v>
      </c>
      <c r="EH3" s="70">
        <f>'MASTER DATA'!AE429</f>
        <v>98</v>
      </c>
      <c r="EI3" s="70">
        <f>'MASTER DATA'!AF429</f>
        <v>98</v>
      </c>
      <c r="EJ3" s="70">
        <f>'MASTER DATA'!AG429</f>
        <v>98</v>
      </c>
      <c r="EK3" s="70">
        <f>'MASTER DATA'!AH429</f>
        <v>98</v>
      </c>
      <c r="EL3" s="70">
        <f>'MASTER DATA'!AI429</f>
        <v>98</v>
      </c>
      <c r="EM3" s="70">
        <f>'MASTER DATA'!AJ429</f>
        <v>98</v>
      </c>
      <c r="EN3" s="70">
        <f>'MASTER DATA'!AK429</f>
        <v>98</v>
      </c>
      <c r="EO3" s="70">
        <f>'MASTER DATA'!AL429</f>
        <v>98</v>
      </c>
      <c r="EP3" s="70">
        <f>'MASTER DATA'!AM429</f>
        <v>98</v>
      </c>
      <c r="EQ3" s="70">
        <f>'MASTER DATA'!AN429</f>
        <v>98</v>
      </c>
      <c r="ER3" s="70">
        <f>'MASTER DATA'!AO429</f>
        <v>100</v>
      </c>
      <c r="ES3" s="70">
        <f>'MASTER DATA'!AP429</f>
        <v>100</v>
      </c>
      <c r="ET3" s="70">
        <f>'MASTER DATA'!AQ429</f>
        <v>100</v>
      </c>
      <c r="EU3" s="71">
        <f>'MASTER DATA'!AR363</f>
        <v>0</v>
      </c>
      <c r="EV3" s="71">
        <f>'MASTER DATA'!AS363</f>
        <v>0</v>
      </c>
      <c r="EW3" s="71">
        <f>'MASTER DATA'!AT363</f>
        <v>0</v>
      </c>
      <c r="EX3" s="71">
        <f>'MASTER DATA'!AU363</f>
        <v>0</v>
      </c>
      <c r="EY3" s="71">
        <f>'MASTER DATA'!AV363</f>
        <v>0</v>
      </c>
      <c r="EZ3" s="71">
        <f>'MASTER DATA'!AW363</f>
        <v>0</v>
      </c>
    </row>
    <row r="4" spans="2:156" ht="41.45" customHeight="1" x14ac:dyDescent="0.5">
      <c r="B4" s="278" t="s">
        <v>177</v>
      </c>
      <c r="C4" s="259"/>
      <c r="D4" s="259"/>
      <c r="E4" s="259"/>
      <c r="F4" s="259"/>
      <c r="G4" s="279" t="s">
        <v>218</v>
      </c>
      <c r="H4" s="280"/>
      <c r="I4" s="280"/>
      <c r="J4" s="280"/>
      <c r="K4" s="280"/>
      <c r="L4" s="280"/>
      <c r="M4" s="280"/>
      <c r="N4" s="281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7"/>
      <c r="AM4" s="68" t="s">
        <v>5</v>
      </c>
      <c r="AN4" s="69">
        <v>97.022416402398093</v>
      </c>
      <c r="AO4" s="69">
        <v>96.726824726356995</v>
      </c>
      <c r="AP4" s="69">
        <v>96.753429737719003</v>
      </c>
      <c r="AQ4" s="69">
        <v>91.497913390378997</v>
      </c>
      <c r="AR4" s="69">
        <v>96.017097020290805</v>
      </c>
      <c r="AS4" s="69">
        <v>97.079860994746397</v>
      </c>
      <c r="AT4" s="69">
        <v>96.480158070624597</v>
      </c>
      <c r="AU4" s="69">
        <v>62.685430783791098</v>
      </c>
      <c r="AV4" s="69">
        <v>96.707301243203901</v>
      </c>
      <c r="AW4" s="69">
        <v>98.132245707827906</v>
      </c>
      <c r="AX4" s="69">
        <v>97.957422939738606</v>
      </c>
      <c r="AY4" s="69">
        <v>97.3313096653158</v>
      </c>
      <c r="AZ4" s="69">
        <v>97.500795157798805</v>
      </c>
      <c r="BA4" s="69">
        <v>97.349643951873503</v>
      </c>
      <c r="BB4" s="69">
        <v>97.655901171318206</v>
      </c>
      <c r="BC4" s="69">
        <v>97.650890380966302</v>
      </c>
      <c r="BD4" s="69">
        <v>96.6587837368198</v>
      </c>
      <c r="BE4" s="69">
        <v>97.706752927886697</v>
      </c>
      <c r="BF4" s="69">
        <v>98.786926234246707</v>
      </c>
      <c r="BG4" s="69">
        <v>62.9941292611827</v>
      </c>
      <c r="BH4" s="69">
        <v>98.000326597984397</v>
      </c>
      <c r="BI4" s="69">
        <v>97.949249506364794</v>
      </c>
      <c r="BJ4" s="69">
        <v>96.895769331100794</v>
      </c>
      <c r="BK4" s="69">
        <v>97.345746668327294</v>
      </c>
      <c r="BL4" s="69">
        <f>'[1]MASTER DATA'!B130</f>
        <v>96.276280930816355</v>
      </c>
      <c r="BM4" s="69">
        <f>'[1]MASTER DATA'!C130</f>
        <v>97.226543906218154</v>
      </c>
      <c r="BN4" s="69">
        <f>'[1]MASTER DATA'!D130</f>
        <v>97.00385797069552</v>
      </c>
      <c r="BO4" s="69">
        <f>'[1]MASTER DATA'!E130</f>
        <v>96.895592309442264</v>
      </c>
      <c r="BP4" s="69">
        <f>'[1]MASTER DATA'!F130</f>
        <v>96.547047354922157</v>
      </c>
      <c r="BQ4" s="69">
        <f>'[1]MASTER DATA'!G130</f>
        <v>96.90666666666668</v>
      </c>
      <c r="BR4" s="69">
        <f>'[1]MASTER DATA'!H130</f>
        <v>96.266724711479284</v>
      </c>
      <c r="BS4" s="69">
        <f>'[1]MASTER DATA'!I130</f>
        <v>63.973214285714299</v>
      </c>
      <c r="BT4" s="69">
        <f>'[1]MASTER DATA'!J130</f>
        <v>98.510652546812807</v>
      </c>
      <c r="BU4" s="69">
        <f>'[1]MASTER DATA'!K130</f>
        <v>97.599281648143076</v>
      </c>
      <c r="BV4" s="69">
        <f>'[1]MASTER DATA'!L130</f>
        <v>99.120616651239771</v>
      </c>
      <c r="BW4" s="69">
        <f>'[1]MASTER DATA'!M130</f>
        <v>99.408323583608222</v>
      </c>
      <c r="BX4" s="69">
        <f>'[1]MASTER DATA'!N130</f>
        <v>98.927361297983254</v>
      </c>
      <c r="BY4" s="69">
        <f>'[1]MASTER DATA'!O130</f>
        <v>99.135465090296407</v>
      </c>
      <c r="BZ4" s="69">
        <f>'[1]MASTER DATA'!P130</f>
        <v>99.103650836711623</v>
      </c>
      <c r="CA4" s="69">
        <f>'[1]MASTER DATA'!Q130</f>
        <v>98.751837471561089</v>
      </c>
      <c r="CB4" s="69">
        <f>'[1]MASTER DATA'!R130</f>
        <v>98.97353634198582</v>
      </c>
      <c r="CC4" s="69">
        <f>'[1]MASTER DATA'!S130</f>
        <v>99.23869800580583</v>
      </c>
      <c r="CD4" s="69">
        <f>'[1]MASTER DATA'!T130</f>
        <v>99.279667993593222</v>
      </c>
      <c r="CE4" s="69">
        <f>'[1]MASTER DATA'!U130</f>
        <v>64.280930558548192</v>
      </c>
      <c r="CF4" s="69">
        <f>'[1]MASTER DATA'!V130</f>
        <v>99.292000568474222</v>
      </c>
      <c r="CG4" s="69">
        <f>'[1]MASTER DATA'!W130</f>
        <v>97.386284967404492</v>
      </c>
      <c r="CH4" s="69">
        <f>'[1]MASTER DATA'!X130</f>
        <v>96.906317347154172</v>
      </c>
      <c r="CI4" s="69">
        <f>'[1]MASTER DATA'!Y130</f>
        <v>97.822772349154178</v>
      </c>
      <c r="CJ4" s="69">
        <f>'[1]MASTER DATA'!Z130</f>
        <v>98.806666666666658</v>
      </c>
      <c r="CK4" s="69">
        <f>'[1]MASTER DATA'!AA130</f>
        <v>97.505138838079361</v>
      </c>
      <c r="CL4" s="69">
        <f>'[1]MASTER DATA'!AB130</f>
        <v>99.549645690220103</v>
      </c>
      <c r="CM4" s="69">
        <f>'[1]MASTER DATA'!AC130</f>
        <v>98.549600607371787</v>
      </c>
      <c r="CN4" s="69">
        <f>'[1]MASTER DATA'!AD130</f>
        <v>98.327343289392587</v>
      </c>
      <c r="CO4" s="69">
        <f>'[1]MASTER DATA'!AE130</f>
        <v>98.138794910023535</v>
      </c>
      <c r="CP4" s="69">
        <f>'[1]MASTER DATA'!AF130</f>
        <v>97.302292804441038</v>
      </c>
      <c r="CQ4" s="69">
        <f>'[1]MASTER DATA'!AG130</f>
        <v>98.808169361179836</v>
      </c>
      <c r="CR4" s="69">
        <f>'[1]MASTER DATA'!AH130</f>
        <v>65.526191649753201</v>
      </c>
      <c r="CS4" s="69">
        <f>'[1]MASTER DATA'!AI130</f>
        <v>97.64609886328725</v>
      </c>
      <c r="CT4" s="69">
        <f>'[1]MASTER DATA'!AJ130</f>
        <v>98.377080698932801</v>
      </c>
      <c r="CU4" s="69">
        <f>'[1]MASTER DATA'!AK130</f>
        <v>98.210985021726998</v>
      </c>
      <c r="CV4" s="69">
        <f>'[1]MASTER DATA'!AL130</f>
        <v>98.517025765365432</v>
      </c>
      <c r="CW4" s="69">
        <f>'[1]MASTER DATA'!AM130</f>
        <v>97.353093119635318</v>
      </c>
      <c r="CX4" s="69">
        <f>'[1]MASTER DATA'!AN130</f>
        <v>96.582633236641769</v>
      </c>
      <c r="CY4" s="69">
        <f>'[1]MASTER DATA'!AO130</f>
        <v>98.592530879295609</v>
      </c>
      <c r="CZ4" s="69">
        <f>'[1]MASTER DATA'!AP130</f>
        <v>98.078850736269473</v>
      </c>
      <c r="DA4" s="69">
        <f>'[1]MASTER DATA'!AQ130</f>
        <v>98.282969276201641</v>
      </c>
      <c r="DB4" s="69">
        <f>'[1]MASTER DATA'!AR130</f>
        <v>98.579022348776718</v>
      </c>
      <c r="DC4" s="69">
        <f>'[1]MASTER DATA'!AS130</f>
        <v>96.569150701043526</v>
      </c>
      <c r="DD4" s="69">
        <f>'[1]MASTER DATA'!AT130</f>
        <v>97.621114592886599</v>
      </c>
      <c r="DE4" s="69">
        <f>'[1]MASTER DATA'!AU130</f>
        <v>97.105132413019703</v>
      </c>
      <c r="DF4" s="69">
        <f>'[1]MASTER DATA'!AV130</f>
        <v>61.838672118570557</v>
      </c>
      <c r="DG4" s="69">
        <f>'[1]MASTER DATA'!AW130</f>
        <v>98.652329749103956</v>
      </c>
      <c r="DH4" s="69">
        <f>'[1]MASTER DATA'!AX130</f>
        <v>97.903017866202816</v>
      </c>
      <c r="DI4" s="69">
        <f>'[1]MASTER DATA'!AY130</f>
        <v>98.358362410736319</v>
      </c>
      <c r="DJ4" s="69">
        <f>'[1]MASTER DATA'!AZ130</f>
        <v>98.977777777777803</v>
      </c>
      <c r="DK4" s="69">
        <f>'[1]MASTER DATA'!BA130</f>
        <v>98.765450268261759</v>
      </c>
      <c r="DL4" s="69">
        <f>'[1]MASTER DATA'!BB130</f>
        <v>98.561123419957397</v>
      </c>
      <c r="DM4" s="69">
        <f>'[1]MASTER DATA'!BC130</f>
        <v>98.39484434448849</v>
      </c>
      <c r="DN4" s="69">
        <f>'[1]MASTER DATA'!BD130</f>
        <v>99.016082378161798</v>
      </c>
      <c r="DO4" s="69">
        <f>'[1]MASTER DATA'!BE130</f>
        <v>65.1037402920158</v>
      </c>
      <c r="DP4" s="69">
        <f>'[1]MASTER DATA'!BF130</f>
        <v>98.451743056327615</v>
      </c>
      <c r="DQ4" s="69">
        <f>'[1]MASTER DATA'!BG130</f>
        <v>99.203270403472928</v>
      </c>
      <c r="DR4" s="69">
        <f>'[1]MASTER DATA'!BH130</f>
        <v>95.431428571428569</v>
      </c>
      <c r="DS4" s="69">
        <f>'[1]MASTER DATA'!BI130</f>
        <v>99.311173855121822</v>
      </c>
      <c r="DT4" s="70">
        <f>'MASTER DATA'!Q430</f>
        <v>98.333333333333329</v>
      </c>
      <c r="DU4" s="70">
        <f>'MASTER DATA'!R430</f>
        <v>98.214285714285708</v>
      </c>
      <c r="DV4" s="70">
        <f>'MASTER DATA'!S430</f>
        <v>97.311827956989248</v>
      </c>
      <c r="DW4" s="70">
        <f>'MASTER DATA'!T430</f>
        <v>98.387096774193552</v>
      </c>
      <c r="DX4" s="70">
        <f>'MASTER DATA'!U430</f>
        <v>96.774193548387103</v>
      </c>
      <c r="DY4" s="70">
        <f>'MASTER DATA'!V430</f>
        <v>97.311827956989248</v>
      </c>
      <c r="DZ4" s="70">
        <f>'MASTER DATA'!W430</f>
        <v>97.777777777777771</v>
      </c>
      <c r="EA4" s="70">
        <f>'MASTER DATA'!X430</f>
        <v>99.462365591397855</v>
      </c>
      <c r="EB4" s="70">
        <f>'MASTER DATA'!Y430</f>
        <v>98.888888888888886</v>
      </c>
      <c r="EC4" s="70">
        <f>'MASTER DATA'!Z430</f>
        <v>98.924731182795696</v>
      </c>
      <c r="ED4" s="70">
        <f>'MASTER DATA'!AA430</f>
        <v>99.462365591397855</v>
      </c>
      <c r="EE4" s="70">
        <f>'MASTER DATA'!AB430</f>
        <v>97.701149425287355</v>
      </c>
      <c r="EF4" s="70">
        <f>'MASTER DATA'!AC430</f>
        <v>99.166666666666671</v>
      </c>
      <c r="EG4" s="70">
        <f>'MASTER DATA'!AD430</f>
        <v>98.888888888888886</v>
      </c>
      <c r="EH4" s="70">
        <f>'MASTER DATA'!AE430</f>
        <v>97.777777777777771</v>
      </c>
      <c r="EI4" s="70">
        <f>'MASTER DATA'!AF430</f>
        <v>99.444444444444443</v>
      </c>
      <c r="EJ4" s="70">
        <f>'MASTER DATA'!AG430</f>
        <v>0</v>
      </c>
      <c r="EK4" s="70">
        <f>'MASTER DATA'!AH430</f>
        <v>0</v>
      </c>
      <c r="EL4" s="70">
        <f>'MASTER DATA'!AI430</f>
        <v>0</v>
      </c>
      <c r="EM4" s="70">
        <f>'MASTER DATA'!AJ430</f>
        <v>0</v>
      </c>
      <c r="EN4" s="70">
        <f>'MASTER DATA'!AK430</f>
        <v>0</v>
      </c>
      <c r="EO4" s="70">
        <f>'MASTER DATA'!AL430</f>
        <v>0</v>
      </c>
      <c r="EP4" s="70">
        <f>'MASTER DATA'!AM430</f>
        <v>0</v>
      </c>
      <c r="EQ4" s="70">
        <f>'MASTER DATA'!AN430</f>
        <v>0</v>
      </c>
      <c r="ER4" s="70">
        <f>'MASTER DATA'!AO430</f>
        <v>0</v>
      </c>
      <c r="ES4" s="70">
        <f>'MASTER DATA'!AP430</f>
        <v>0</v>
      </c>
      <c r="ET4" s="70">
        <f>'MASTER DATA'!AQ430</f>
        <v>0</v>
      </c>
      <c r="EU4" s="71">
        <f>'MASTER DATA'!AR364</f>
        <v>0</v>
      </c>
      <c r="EV4" s="71">
        <f>'MASTER DATA'!AS364</f>
        <v>0</v>
      </c>
      <c r="EW4" s="71">
        <f>'MASTER DATA'!AT364</f>
        <v>0</v>
      </c>
      <c r="EX4" s="71">
        <f>'MASTER DATA'!AU364</f>
        <v>0</v>
      </c>
      <c r="EY4" s="71">
        <f>'MASTER DATA'!AV364</f>
        <v>0</v>
      </c>
      <c r="EZ4" s="71">
        <f>'MASTER DATA'!AW364</f>
        <v>0</v>
      </c>
    </row>
    <row r="5" spans="2:156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7"/>
      <c r="AM5" s="68"/>
      <c r="DT5" s="75"/>
    </row>
    <row r="6" spans="2:156" ht="41.45" customHeight="1" x14ac:dyDescent="0.5">
      <c r="B6" s="278" t="s">
        <v>185</v>
      </c>
      <c r="C6" s="259"/>
      <c r="D6" s="259"/>
      <c r="E6" s="259"/>
      <c r="F6" s="259"/>
      <c r="G6" s="279" t="s">
        <v>227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7"/>
    </row>
    <row r="7" spans="2:156" s="75" customFormat="1" ht="78" customHeight="1" x14ac:dyDescent="0.5">
      <c r="B7" s="271" t="s">
        <v>188</v>
      </c>
      <c r="C7" s="251"/>
      <c r="D7" s="251"/>
      <c r="E7" s="251"/>
      <c r="F7" s="252"/>
      <c r="G7" s="282" t="str">
        <f>'MASTER DATA'!B429</f>
        <v>Availability of CO 3 CD GDS Dedusting Units</v>
      </c>
      <c r="H7" s="283"/>
      <c r="I7" s="283"/>
      <c r="J7" s="283"/>
      <c r="K7" s="283"/>
      <c r="L7" s="283"/>
      <c r="M7" s="283"/>
      <c r="N7" s="283"/>
      <c r="O7" s="60" t="s">
        <v>223</v>
      </c>
      <c r="P7" s="74"/>
      <c r="Q7" s="74"/>
      <c r="R7" s="74"/>
      <c r="S7" s="74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7"/>
    </row>
    <row r="8" spans="2:156" ht="38.25" customHeight="1" x14ac:dyDescent="0.5">
      <c r="B8" s="271" t="s">
        <v>187</v>
      </c>
      <c r="C8" s="251"/>
      <c r="D8" s="251"/>
      <c r="E8" s="251"/>
      <c r="F8" s="252"/>
      <c r="G8" s="272" t="str">
        <f>'MASTER DATA'!C429</f>
        <v>%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82"/>
    </row>
    <row r="9" spans="2:156" ht="34.5" customHeight="1" x14ac:dyDescent="0.5">
      <c r="B9" s="271" t="s">
        <v>224</v>
      </c>
      <c r="C9" s="251"/>
      <c r="D9" s="251"/>
      <c r="E9" s="251"/>
      <c r="F9" s="252"/>
      <c r="G9" s="287">
        <f>ED4</f>
        <v>99.462365591397855</v>
      </c>
      <c r="H9" s="288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10"/>
    </row>
    <row r="10" spans="2:156" ht="34.5" customHeight="1" x14ac:dyDescent="0.5">
      <c r="B10" s="271" t="s">
        <v>175</v>
      </c>
      <c r="C10" s="251"/>
      <c r="D10" s="251"/>
      <c r="E10" s="251"/>
      <c r="F10" s="252"/>
      <c r="G10" s="289">
        <f>EI3</f>
        <v>98</v>
      </c>
      <c r="H10" s="290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10"/>
    </row>
    <row r="11" spans="2:156" ht="195" customHeight="1" x14ac:dyDescent="0.35">
      <c r="B11" s="83"/>
      <c r="AL11" s="57"/>
      <c r="AO11" s="75">
        <f>222/224*100</f>
        <v>99.107142857142861</v>
      </c>
    </row>
    <row r="12" spans="2:156" ht="408.75" customHeight="1" x14ac:dyDescent="0.25">
      <c r="B12" s="247" t="str">
        <f>G7</f>
        <v>Availability of CO 3 CD GDS Dedusting Units</v>
      </c>
      <c r="AL12" s="57"/>
    </row>
    <row r="13" spans="2:156" ht="408" customHeight="1" x14ac:dyDescent="0.25">
      <c r="B13" s="247"/>
      <c r="AL13" s="57"/>
    </row>
    <row r="14" spans="2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8"/>
    </row>
    <row r="15" spans="2:156" s="91" customFormat="1" ht="105.75" customHeight="1" x14ac:dyDescent="0.25">
      <c r="B15" s="89" t="s">
        <v>191</v>
      </c>
      <c r="D15" s="90">
        <f>EF2</f>
        <v>45383</v>
      </c>
      <c r="G15" s="90">
        <f>EG2</f>
        <v>45413</v>
      </c>
      <c r="J15" s="90">
        <f>EH2</f>
        <v>45444</v>
      </c>
      <c r="M15" s="90">
        <f>EI2</f>
        <v>45474</v>
      </c>
      <c r="P15" s="90">
        <f>EJ2</f>
        <v>45505</v>
      </c>
      <c r="S15" s="90">
        <f>EK2</f>
        <v>45536</v>
      </c>
      <c r="V15" s="90">
        <f>EL2</f>
        <v>45566</v>
      </c>
      <c r="Y15" s="90">
        <f>EM2</f>
        <v>45597</v>
      </c>
      <c r="AB15" s="90">
        <f>EN2</f>
        <v>45627</v>
      </c>
      <c r="AE15" s="90">
        <f>EO2</f>
        <v>45658</v>
      </c>
      <c r="AG15" s="90">
        <f>EP2</f>
        <v>45689</v>
      </c>
      <c r="AI15" s="90">
        <f>EQ2</f>
        <v>45717</v>
      </c>
      <c r="AJ15" s="90"/>
      <c r="AK15" s="90">
        <f>ER2</f>
        <v>45748</v>
      </c>
    </row>
    <row r="16" spans="2:156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99"/>
      <c r="AJ16" s="99"/>
      <c r="AK16" s="99"/>
    </row>
    <row r="17" spans="2:38" ht="48" customHeight="1" x14ac:dyDescent="0.35">
      <c r="B17" s="97" t="s">
        <v>5</v>
      </c>
      <c r="C17" s="32">
        <v>3684</v>
      </c>
      <c r="D17" s="32">
        <v>3833</v>
      </c>
      <c r="E17" s="32">
        <v>3775</v>
      </c>
      <c r="F17" s="32">
        <v>3789</v>
      </c>
      <c r="G17" s="32">
        <v>3803</v>
      </c>
      <c r="H17" s="32">
        <v>3772</v>
      </c>
      <c r="I17" s="32">
        <v>3826</v>
      </c>
      <c r="J17" s="32">
        <v>3786</v>
      </c>
      <c r="K17" s="32">
        <v>3756</v>
      </c>
      <c r="L17" s="32">
        <v>3783</v>
      </c>
      <c r="M17" s="32">
        <v>3810</v>
      </c>
      <c r="N17" s="32">
        <v>3835</v>
      </c>
      <c r="O17" s="32">
        <v>3846</v>
      </c>
      <c r="P17" s="32">
        <v>3819</v>
      </c>
      <c r="Q17" s="32">
        <v>3828</v>
      </c>
      <c r="R17" s="32">
        <v>3744</v>
      </c>
      <c r="S17" s="32">
        <v>3785</v>
      </c>
      <c r="T17" s="32">
        <v>3802</v>
      </c>
      <c r="U17" s="32">
        <v>3856</v>
      </c>
      <c r="V17" s="32">
        <v>3807</v>
      </c>
      <c r="W17" s="32">
        <v>3814</v>
      </c>
      <c r="X17" s="32">
        <v>3838</v>
      </c>
      <c r="Y17" s="32">
        <v>3771</v>
      </c>
      <c r="Z17" s="32">
        <v>3802</v>
      </c>
      <c r="AA17" s="32">
        <v>3792</v>
      </c>
      <c r="AB17" s="32">
        <v>3776</v>
      </c>
      <c r="AC17" s="32">
        <v>3852</v>
      </c>
      <c r="AD17" s="32">
        <v>3768</v>
      </c>
      <c r="AE17" s="32">
        <v>3790</v>
      </c>
      <c r="AF17" s="32"/>
      <c r="AG17" s="32"/>
      <c r="AH17" s="32">
        <v>3653</v>
      </c>
      <c r="AI17" s="32"/>
      <c r="AJ17" s="32"/>
      <c r="AK17" s="95"/>
    </row>
    <row r="18" spans="2:38" ht="48" customHeight="1" x14ac:dyDescent="0.35">
      <c r="B18" s="58" t="s">
        <v>200</v>
      </c>
      <c r="C18" s="95">
        <v>4026</v>
      </c>
      <c r="D18" s="95">
        <f>C18</f>
        <v>4026</v>
      </c>
      <c r="E18" s="95">
        <f t="shared" ref="E18:T20" si="0">D18</f>
        <v>4026</v>
      </c>
      <c r="F18" s="95">
        <f t="shared" si="0"/>
        <v>4026</v>
      </c>
      <c r="G18" s="95">
        <f t="shared" si="0"/>
        <v>4026</v>
      </c>
      <c r="H18" s="95">
        <f t="shared" si="0"/>
        <v>4026</v>
      </c>
      <c r="I18" s="113">
        <f t="shared" si="0"/>
        <v>4026</v>
      </c>
      <c r="J18" s="113">
        <f t="shared" si="0"/>
        <v>4026</v>
      </c>
      <c r="K18" s="113">
        <f t="shared" si="0"/>
        <v>4026</v>
      </c>
      <c r="L18" s="113">
        <f t="shared" si="0"/>
        <v>4026</v>
      </c>
      <c r="M18" s="113">
        <f t="shared" si="0"/>
        <v>4026</v>
      </c>
      <c r="N18" s="113">
        <f t="shared" si="0"/>
        <v>4026</v>
      </c>
      <c r="O18" s="113">
        <f t="shared" si="0"/>
        <v>4026</v>
      </c>
      <c r="P18" s="113">
        <f t="shared" si="0"/>
        <v>4026</v>
      </c>
      <c r="Q18" s="113">
        <f t="shared" si="0"/>
        <v>4026</v>
      </c>
      <c r="R18" s="113">
        <f t="shared" si="0"/>
        <v>4026</v>
      </c>
      <c r="S18" s="113">
        <f t="shared" si="0"/>
        <v>4026</v>
      </c>
      <c r="T18" s="113">
        <f t="shared" si="0"/>
        <v>4026</v>
      </c>
      <c r="U18" s="113">
        <f t="shared" ref="U18:AE20" si="1">T18</f>
        <v>4026</v>
      </c>
      <c r="V18" s="113">
        <f t="shared" si="1"/>
        <v>4026</v>
      </c>
      <c r="W18" s="113">
        <f t="shared" si="1"/>
        <v>4026</v>
      </c>
      <c r="X18" s="113">
        <f t="shared" si="1"/>
        <v>4026</v>
      </c>
      <c r="Y18" s="113">
        <f t="shared" si="1"/>
        <v>4026</v>
      </c>
      <c r="Z18" s="113">
        <f t="shared" si="1"/>
        <v>4026</v>
      </c>
      <c r="AA18" s="113">
        <f t="shared" si="1"/>
        <v>4026</v>
      </c>
      <c r="AB18" s="113">
        <f t="shared" si="1"/>
        <v>4026</v>
      </c>
      <c r="AC18" s="113">
        <f t="shared" si="1"/>
        <v>4026</v>
      </c>
      <c r="AD18" s="113">
        <f t="shared" si="1"/>
        <v>4026</v>
      </c>
      <c r="AE18" s="113">
        <f t="shared" si="1"/>
        <v>4026</v>
      </c>
      <c r="AF18" s="113"/>
      <c r="AG18" s="113"/>
      <c r="AH18" s="113">
        <f>AE18</f>
        <v>4026</v>
      </c>
      <c r="AI18" s="113"/>
      <c r="AJ18" s="113"/>
      <c r="AK18" s="113">
        <f>AH18</f>
        <v>4026</v>
      </c>
      <c r="AL18" s="92"/>
    </row>
    <row r="19" spans="2:38" ht="48" customHeight="1" x14ac:dyDescent="0.35">
      <c r="B19" s="58" t="s">
        <v>201</v>
      </c>
      <c r="C19" s="95">
        <v>3845</v>
      </c>
      <c r="D19" s="95">
        <f t="shared" ref="D19:H20" si="2">C19</f>
        <v>3845</v>
      </c>
      <c r="E19" s="95">
        <f t="shared" si="2"/>
        <v>3845</v>
      </c>
      <c r="F19" s="95">
        <f t="shared" si="2"/>
        <v>3845</v>
      </c>
      <c r="G19" s="95">
        <f t="shared" si="2"/>
        <v>3845</v>
      </c>
      <c r="H19" s="95">
        <f t="shared" si="2"/>
        <v>3845</v>
      </c>
      <c r="I19" s="113">
        <f t="shared" si="0"/>
        <v>3845</v>
      </c>
      <c r="J19" s="113">
        <f t="shared" si="0"/>
        <v>3845</v>
      </c>
      <c r="K19" s="113">
        <f t="shared" si="0"/>
        <v>3845</v>
      </c>
      <c r="L19" s="113">
        <f t="shared" si="0"/>
        <v>3845</v>
      </c>
      <c r="M19" s="113">
        <f t="shared" si="0"/>
        <v>3845</v>
      </c>
      <c r="N19" s="113">
        <f t="shared" si="0"/>
        <v>3845</v>
      </c>
      <c r="O19" s="113">
        <f t="shared" si="0"/>
        <v>3845</v>
      </c>
      <c r="P19" s="113">
        <f t="shared" si="0"/>
        <v>3845</v>
      </c>
      <c r="Q19" s="113">
        <f t="shared" si="0"/>
        <v>3845</v>
      </c>
      <c r="R19" s="113">
        <f t="shared" si="0"/>
        <v>3845</v>
      </c>
      <c r="S19" s="113">
        <f t="shared" si="0"/>
        <v>3845</v>
      </c>
      <c r="T19" s="113">
        <f t="shared" si="0"/>
        <v>3845</v>
      </c>
      <c r="U19" s="113">
        <f t="shared" si="1"/>
        <v>3845</v>
      </c>
      <c r="V19" s="113">
        <f t="shared" si="1"/>
        <v>3845</v>
      </c>
      <c r="W19" s="113">
        <f t="shared" si="1"/>
        <v>3845</v>
      </c>
      <c r="X19" s="113">
        <f t="shared" si="1"/>
        <v>3845</v>
      </c>
      <c r="Y19" s="113">
        <f t="shared" si="1"/>
        <v>3845</v>
      </c>
      <c r="Z19" s="113">
        <f t="shared" si="1"/>
        <v>3845</v>
      </c>
      <c r="AA19" s="113">
        <f t="shared" si="1"/>
        <v>3845</v>
      </c>
      <c r="AB19" s="113">
        <f t="shared" si="1"/>
        <v>3845</v>
      </c>
      <c r="AC19" s="113">
        <f t="shared" si="1"/>
        <v>3845</v>
      </c>
      <c r="AD19" s="113">
        <f t="shared" si="1"/>
        <v>3845</v>
      </c>
      <c r="AE19" s="113">
        <f t="shared" si="1"/>
        <v>3845</v>
      </c>
      <c r="AF19" s="113"/>
      <c r="AG19" s="113"/>
      <c r="AH19" s="113">
        <f>AE19</f>
        <v>3845</v>
      </c>
      <c r="AI19" s="113"/>
      <c r="AJ19" s="113"/>
      <c r="AK19" s="113">
        <f>AH19</f>
        <v>3845</v>
      </c>
    </row>
    <row r="20" spans="2:38" ht="48" customHeight="1" x14ac:dyDescent="0.35">
      <c r="B20" s="58" t="s">
        <v>225</v>
      </c>
      <c r="C20" s="95">
        <v>3664</v>
      </c>
      <c r="D20" s="95">
        <f t="shared" si="2"/>
        <v>3664</v>
      </c>
      <c r="E20" s="95">
        <f t="shared" si="2"/>
        <v>3664</v>
      </c>
      <c r="F20" s="95">
        <f t="shared" si="2"/>
        <v>3664</v>
      </c>
      <c r="G20" s="95">
        <f t="shared" si="2"/>
        <v>3664</v>
      </c>
      <c r="H20" s="95">
        <f t="shared" si="2"/>
        <v>3664</v>
      </c>
      <c r="I20" s="113">
        <f t="shared" si="0"/>
        <v>3664</v>
      </c>
      <c r="J20" s="113">
        <f t="shared" si="0"/>
        <v>3664</v>
      </c>
      <c r="K20" s="113">
        <f t="shared" si="0"/>
        <v>3664</v>
      </c>
      <c r="L20" s="113">
        <f t="shared" si="0"/>
        <v>3664</v>
      </c>
      <c r="M20" s="113">
        <f t="shared" si="0"/>
        <v>3664</v>
      </c>
      <c r="N20" s="113">
        <f t="shared" si="0"/>
        <v>3664</v>
      </c>
      <c r="O20" s="113">
        <f t="shared" si="0"/>
        <v>3664</v>
      </c>
      <c r="P20" s="113">
        <f t="shared" si="0"/>
        <v>3664</v>
      </c>
      <c r="Q20" s="113">
        <f t="shared" si="0"/>
        <v>3664</v>
      </c>
      <c r="R20" s="113">
        <f t="shared" si="0"/>
        <v>3664</v>
      </c>
      <c r="S20" s="113">
        <f t="shared" si="0"/>
        <v>3664</v>
      </c>
      <c r="T20" s="113">
        <f t="shared" si="0"/>
        <v>3664</v>
      </c>
      <c r="U20" s="113">
        <f t="shared" si="1"/>
        <v>3664</v>
      </c>
      <c r="V20" s="113">
        <f t="shared" si="1"/>
        <v>3664</v>
      </c>
      <c r="W20" s="113">
        <f t="shared" si="1"/>
        <v>3664</v>
      </c>
      <c r="X20" s="113">
        <f t="shared" si="1"/>
        <v>3664</v>
      </c>
      <c r="Y20" s="113">
        <f t="shared" si="1"/>
        <v>3664</v>
      </c>
      <c r="Z20" s="113">
        <f t="shared" si="1"/>
        <v>3664</v>
      </c>
      <c r="AA20" s="113">
        <f t="shared" si="1"/>
        <v>3664</v>
      </c>
      <c r="AB20" s="113">
        <f t="shared" si="1"/>
        <v>3664</v>
      </c>
      <c r="AC20" s="113">
        <f t="shared" si="1"/>
        <v>3664</v>
      </c>
      <c r="AD20" s="113">
        <f t="shared" si="1"/>
        <v>3664</v>
      </c>
      <c r="AE20" s="113">
        <f t="shared" si="1"/>
        <v>3664</v>
      </c>
      <c r="AF20" s="113"/>
      <c r="AG20" s="113"/>
      <c r="AH20" s="113">
        <f>AE20</f>
        <v>3664</v>
      </c>
      <c r="AI20" s="113"/>
      <c r="AJ20" s="113"/>
      <c r="AK20" s="113">
        <f>AH20</f>
        <v>3664</v>
      </c>
    </row>
    <row r="21" spans="2:38" ht="63" x14ac:dyDescent="0.35">
      <c r="B21" s="96" t="s">
        <v>192</v>
      </c>
      <c r="C21" s="248">
        <v>1</v>
      </c>
      <c r="D21" s="248"/>
      <c r="E21" s="248"/>
      <c r="F21" s="248"/>
      <c r="G21" s="248"/>
      <c r="H21" s="248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</row>
    <row r="22" spans="2:38" ht="26.25" x14ac:dyDescent="0.4">
      <c r="B22" s="98" t="s">
        <v>193</v>
      </c>
      <c r="C22" s="249" t="s">
        <v>194</v>
      </c>
      <c r="D22" s="249"/>
      <c r="E22" s="249"/>
      <c r="F22" s="249"/>
      <c r="G22" s="249"/>
      <c r="H22" s="249"/>
    </row>
    <row r="23" spans="2:38" ht="26.25" x14ac:dyDescent="0.4">
      <c r="B23" s="98" t="s">
        <v>197</v>
      </c>
      <c r="C23" s="246" t="s">
        <v>226</v>
      </c>
      <c r="D23" s="246"/>
      <c r="E23" s="246"/>
      <c r="F23" s="246"/>
      <c r="G23" s="246"/>
      <c r="H23" s="246"/>
    </row>
    <row r="24" spans="2:38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8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8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8" ht="26.25" customHeight="1" x14ac:dyDescent="0.35">
      <c r="B27" s="96" t="s">
        <v>203</v>
      </c>
      <c r="C27" s="246" t="s">
        <v>204</v>
      </c>
      <c r="D27" s="246"/>
      <c r="E27" s="246"/>
      <c r="F27" s="246"/>
      <c r="G27" s="246"/>
      <c r="H27" s="246"/>
    </row>
    <row r="28" spans="2:38" ht="26.25" customHeight="1" x14ac:dyDescent="0.35">
      <c r="B28" s="96" t="s">
        <v>206</v>
      </c>
      <c r="C28" s="246" t="s">
        <v>207</v>
      </c>
      <c r="D28" s="246"/>
      <c r="E28" s="246"/>
      <c r="F28" s="246"/>
      <c r="G28" s="246"/>
      <c r="H28" s="246"/>
    </row>
    <row r="29" spans="2:38" ht="63" customHeight="1" x14ac:dyDescent="0.35">
      <c r="B29" s="96" t="s">
        <v>209</v>
      </c>
      <c r="C29" s="246"/>
      <c r="D29" s="246"/>
      <c r="E29" s="246"/>
      <c r="F29" s="246"/>
      <c r="G29" s="246"/>
      <c r="H29" s="246"/>
    </row>
    <row r="30" spans="2:38" ht="26.25" x14ac:dyDescent="0.35">
      <c r="B30" s="114"/>
      <c r="C30" s="270"/>
      <c r="D30" s="270"/>
      <c r="E30" s="270"/>
      <c r="F30" s="270"/>
      <c r="G30" s="246"/>
      <c r="H30" s="246"/>
    </row>
    <row r="32" spans="2:38" x14ac:dyDescent="0.25">
      <c r="C32" s="101"/>
      <c r="E32" s="84"/>
    </row>
    <row r="33" spans="3:679" x14ac:dyDescent="0.25">
      <c r="C33" s="101"/>
      <c r="E33" s="84"/>
    </row>
    <row r="34" spans="3:679" x14ac:dyDescent="0.25">
      <c r="C34" s="101"/>
      <c r="E34" s="84"/>
    </row>
    <row r="35" spans="3:679" x14ac:dyDescent="0.25">
      <c r="C35" s="101"/>
      <c r="E35" s="84"/>
    </row>
    <row r="36" spans="3:679" x14ac:dyDescent="0.25">
      <c r="C36" s="101"/>
      <c r="E36" s="84"/>
    </row>
    <row r="37" spans="3:679" x14ac:dyDescent="0.25">
      <c r="C37" s="101"/>
      <c r="E37" s="84"/>
    </row>
    <row r="38" spans="3:679" x14ac:dyDescent="0.25">
      <c r="C38" s="101"/>
      <c r="E38" s="84"/>
    </row>
    <row r="39" spans="3:679" x14ac:dyDescent="0.25">
      <c r="C39" s="101"/>
      <c r="E39" s="84"/>
    </row>
    <row r="40" spans="3:679" x14ac:dyDescent="0.25">
      <c r="C40" s="101"/>
      <c r="E40" s="84"/>
    </row>
    <row r="41" spans="3:679" x14ac:dyDescent="0.25">
      <c r="C41" s="101"/>
      <c r="E41" s="84"/>
    </row>
    <row r="42" spans="3:679" x14ac:dyDescent="0.25">
      <c r="C42" s="101"/>
      <c r="E42" s="84"/>
    </row>
    <row r="43" spans="3:679" x14ac:dyDescent="0.25">
      <c r="C43" s="101"/>
      <c r="E43" s="84"/>
      <c r="ZA43" s="102">
        <f>'[2]1'!$T$5</f>
        <v>1321.0087719298247</v>
      </c>
      <c r="ZB43" s="102">
        <f>'[2]2'!$T$5</f>
        <v>1320.8157894736842</v>
      </c>
      <c r="ZC43" s="102">
        <f>'[2]3'!$T$5</f>
        <v>1318.4385964912281</v>
      </c>
    </row>
    <row r="44" spans="3:679" x14ac:dyDescent="0.25">
      <c r="C44" s="101"/>
      <c r="E44" s="84"/>
      <c r="ZA44" s="102">
        <f>'[2]1'!$U$5</f>
        <v>1325.6578947368421</v>
      </c>
      <c r="ZB44" s="102">
        <f>'[2]2'!$U$5</f>
        <v>1324.219298245614</v>
      </c>
      <c r="ZC44" s="102">
        <f>'[2]3'!$U$5</f>
        <v>1324.359649122807</v>
      </c>
    </row>
    <row r="45" spans="3:679" x14ac:dyDescent="0.25">
      <c r="C45" s="101"/>
      <c r="E45" s="84"/>
      <c r="ZA45" s="102">
        <f>'[2]1'!$V$5</f>
        <v>1331.8333333333335</v>
      </c>
      <c r="ZB45" s="102">
        <f>'[2]2'!$V$5</f>
        <v>1321.5263157894738</v>
      </c>
      <c r="ZC45" s="102">
        <f>'[2]3'!$V$5</f>
        <v>1322.0526315789475</v>
      </c>
    </row>
    <row r="46" spans="3:679" x14ac:dyDescent="0.25">
      <c r="C46" s="101"/>
      <c r="E46" s="84"/>
      <c r="ZA46" s="102">
        <f>'[2]1'!$W$5</f>
        <v>1330.7280701754385</v>
      </c>
      <c r="ZB46" s="102">
        <f>'[2]2'!$W$5</f>
        <v>1318.3333333333333</v>
      </c>
      <c r="ZC46" s="102">
        <f>'[2]3'!$W$5</f>
        <v>1322.6228070175439</v>
      </c>
    </row>
    <row r="47" spans="3:679" x14ac:dyDescent="0.25">
      <c r="C47" s="101"/>
      <c r="E47" s="84"/>
      <c r="ZA47" s="102">
        <f>'[2]1'!$X$5</f>
        <v>1323.4736842105262</v>
      </c>
      <c r="ZB47" s="102">
        <f>'[2]2'!$X$5</f>
        <v>1328.8771929824561</v>
      </c>
      <c r="ZC47" s="102">
        <f>'[2]3'!$X$5</f>
        <v>1316.6578947368421</v>
      </c>
    </row>
    <row r="48" spans="3:679" x14ac:dyDescent="0.25">
      <c r="C48" s="101"/>
      <c r="E48" s="84"/>
      <c r="ZA48" s="102">
        <f>'[2]1'!$AA$5</f>
        <v>1331.8333333333335</v>
      </c>
      <c r="ZB48" s="102">
        <f>'[2]2'!$AA$5</f>
        <v>1328.8771929824561</v>
      </c>
      <c r="ZC48" s="102">
        <f>'[2]3'!$AA$5</f>
        <v>1324.359649122807</v>
      </c>
    </row>
    <row r="49" spans="3:705" x14ac:dyDescent="0.25">
      <c r="C49" s="101"/>
      <c r="E49" s="84"/>
    </row>
    <row r="50" spans="3:705" x14ac:dyDescent="0.25">
      <c r="C50" s="101"/>
      <c r="E50" s="84"/>
    </row>
    <row r="51" spans="3:705" x14ac:dyDescent="0.25">
      <c r="C51" s="101"/>
      <c r="E51" s="84"/>
      <c r="ZA51" s="103"/>
      <c r="ZB51" s="103"/>
      <c r="ZC51" s="103"/>
      <c r="ZD51" s="103"/>
      <c r="ZE51" s="103"/>
      <c r="ZF51" s="103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  <c r="ZZ51" s="102"/>
      <c r="AAA51" s="102"/>
      <c r="AAB51" s="102"/>
      <c r="AAC51" s="102"/>
    </row>
    <row r="52" spans="3:705" x14ac:dyDescent="0.25">
      <c r="C52" s="101"/>
      <c r="E52" s="84"/>
      <c r="ZA52" s="104"/>
      <c r="ZB52" s="104"/>
      <c r="ZC52" s="104"/>
      <c r="ZD52" s="104"/>
      <c r="ZE52" s="104"/>
      <c r="ZF52" s="104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  <c r="ZZ52" s="102"/>
      <c r="AAA52" s="102"/>
      <c r="AAB52" s="102"/>
      <c r="AAC52" s="102"/>
    </row>
    <row r="53" spans="3:705" x14ac:dyDescent="0.25">
      <c r="C53" s="101"/>
      <c r="ZA53" s="104"/>
      <c r="ZB53" s="105"/>
      <c r="ZC53" s="105"/>
      <c r="ZD53" s="105"/>
      <c r="ZE53" s="105"/>
      <c r="ZF53" s="105"/>
    </row>
    <row r="54" spans="3:705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ZA54" s="102"/>
    </row>
    <row r="55" spans="3:705" x14ac:dyDescent="0.25">
      <c r="ZA55" s="102"/>
    </row>
    <row r="56" spans="3:705" x14ac:dyDescent="0.25">
      <c r="ZA56" s="102"/>
    </row>
  </sheetData>
  <mergeCells count="40">
    <mergeCell ref="B1:AK1"/>
    <mergeCell ref="B2:AK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2" orientation="landscape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>
    <tabColor theme="8" tint="0.59999389629810485"/>
    <pageSetUpPr fitToPage="1"/>
  </sheetPr>
  <dimension ref="B1:ZY54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DP pressure across bag hose AB GDS CO 4</v>
      </c>
      <c r="DR1" s="56" t="str">
        <f>S6</f>
        <v>mmWC</v>
      </c>
    </row>
    <row r="2" spans="2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1" t="s">
        <v>173</v>
      </c>
      <c r="C3" s="251"/>
      <c r="D3" s="251"/>
      <c r="E3" s="251"/>
      <c r="F3" s="252"/>
      <c r="G3" s="257">
        <f>EE2</f>
        <v>45474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212</v>
      </c>
      <c r="AB3" s="250" t="str">
        <f>EE3</f>
        <v>150-180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 t="str">
        <f>'MASTER DATA'!Q468</f>
        <v>150-180</v>
      </c>
      <c r="DQ3" s="71" t="str">
        <f>'MASTER DATA'!R468</f>
        <v>150-180</v>
      </c>
      <c r="DR3" s="71" t="str">
        <f>'MASTER DATA'!S468</f>
        <v>150-180</v>
      </c>
      <c r="DS3" s="71" t="str">
        <f>'MASTER DATA'!T468</f>
        <v>150-180</v>
      </c>
      <c r="DT3" s="71" t="str">
        <f>'MASTER DATA'!U468</f>
        <v>150-180</v>
      </c>
      <c r="DU3" s="71" t="str">
        <f>'MASTER DATA'!V468</f>
        <v>150-180</v>
      </c>
      <c r="DV3" s="71" t="str">
        <f>'MASTER DATA'!W468</f>
        <v>150-180</v>
      </c>
      <c r="DW3" s="71" t="str">
        <f>'MASTER DATA'!X468</f>
        <v>150-180</v>
      </c>
      <c r="DX3" s="71" t="str">
        <f>'MASTER DATA'!Y468</f>
        <v>150-180</v>
      </c>
      <c r="DY3" s="71" t="str">
        <f>'MASTER DATA'!Z468</f>
        <v>150-180</v>
      </c>
      <c r="DZ3" s="71" t="str">
        <f>'MASTER DATA'!AA468</f>
        <v>150-180</v>
      </c>
      <c r="EA3" s="71" t="str">
        <f>'MASTER DATA'!AB468</f>
        <v>150-180</v>
      </c>
      <c r="EB3" s="71" t="str">
        <f>'MASTER DATA'!AC468</f>
        <v>150-180</v>
      </c>
      <c r="EC3" s="71" t="str">
        <f>'MASTER DATA'!AD468</f>
        <v>150-180</v>
      </c>
      <c r="ED3" s="71" t="str">
        <f>'MASTER DATA'!AE468</f>
        <v>150-180</v>
      </c>
      <c r="EE3" s="71" t="str">
        <f>'MASTER DATA'!AF468</f>
        <v>150-180</v>
      </c>
      <c r="EF3" s="71">
        <f>'MASTER DATA'!AG468</f>
        <v>150</v>
      </c>
      <c r="EG3" s="71">
        <f>'MASTER DATA'!AH468</f>
        <v>150</v>
      </c>
      <c r="EH3" s="71">
        <f>'MASTER DATA'!AI468</f>
        <v>150</v>
      </c>
      <c r="EI3" s="71">
        <f>'MASTER DATA'!AJ468</f>
        <v>150</v>
      </c>
      <c r="EJ3" s="71">
        <f>'MASTER DATA'!AK468</f>
        <v>150</v>
      </c>
      <c r="EK3" s="71">
        <f>'MASTER DATA'!AL468</f>
        <v>150</v>
      </c>
      <c r="EL3" s="71">
        <f>'MASTER DATA'!AM468</f>
        <v>150</v>
      </c>
      <c r="EM3" s="71">
        <f>'MASTER DATA'!AN468</f>
        <v>150</v>
      </c>
      <c r="EN3" s="71">
        <f>'MASTER DATA'!AO468</f>
        <v>0</v>
      </c>
      <c r="EO3" s="71">
        <f>'MASTER DATA'!AP468</f>
        <v>0</v>
      </c>
      <c r="EP3" s="71">
        <f>'MASTER DATA'!AQ468</f>
        <v>0</v>
      </c>
      <c r="EQ3" s="71">
        <f>'MASTER DATA'!AR468</f>
        <v>0</v>
      </c>
      <c r="ER3" s="71">
        <f>'MASTER DATA'!AS468</f>
        <v>0</v>
      </c>
      <c r="ES3" s="71">
        <f>'MASTER DATA'!AT468</f>
        <v>0</v>
      </c>
      <c r="ET3" s="71">
        <f>'MASTER DATA'!AU468</f>
        <v>0</v>
      </c>
      <c r="EU3" s="71">
        <f>'MASTER DATA'!AV468</f>
        <v>0</v>
      </c>
      <c r="EV3" s="71">
        <f>'MASTER DATA'!AW468</f>
        <v>0</v>
      </c>
      <c r="EW3" s="71">
        <f>'MASTER DATA'!AX468</f>
        <v>0</v>
      </c>
      <c r="EX3" s="71">
        <f>'MASTER DATA'!AY402</f>
        <v>0</v>
      </c>
      <c r="EY3" s="71">
        <f>'MASTER DATA'!AZ402</f>
        <v>0</v>
      </c>
      <c r="EZ3" s="71">
        <f>'MASTER DATA'!BA402</f>
        <v>0</v>
      </c>
      <c r="FA3" s="71">
        <f>'MASTER DATA'!BB402</f>
        <v>0</v>
      </c>
      <c r="FB3" s="71">
        <f>'MASTER DATA'!BC402</f>
        <v>0</v>
      </c>
      <c r="FC3" s="71">
        <f>'MASTER DATA'!BD402</f>
        <v>0</v>
      </c>
      <c r="FD3" s="71">
        <f>'MASTER DATA'!BE402</f>
        <v>0</v>
      </c>
      <c r="FE3" s="71">
        <f>'MASTER DATA'!BF402</f>
        <v>0</v>
      </c>
      <c r="FF3" s="71">
        <f>'MASTER DATA'!BG402</f>
        <v>0</v>
      </c>
      <c r="FG3" s="71">
        <f>'MASTER DATA'!BH402</f>
        <v>0</v>
      </c>
      <c r="FH3" s="71">
        <f>'MASTER DATA'!BI402</f>
        <v>0</v>
      </c>
      <c r="FI3" s="71">
        <f>'MASTER DATA'!BJ402</f>
        <v>0</v>
      </c>
      <c r="FJ3" s="71">
        <f>'MASTER DATA'!BK402</f>
        <v>0</v>
      </c>
      <c r="FK3" s="71">
        <f>'MASTER DATA'!BL402</f>
        <v>0</v>
      </c>
      <c r="FL3" s="71">
        <f>'MASTER DATA'!BM402</f>
        <v>0</v>
      </c>
      <c r="FM3" s="71">
        <f>'MASTER DATA'!BN402</f>
        <v>0</v>
      </c>
      <c r="FN3" s="71">
        <f>'MASTER DATA'!BO402</f>
        <v>0</v>
      </c>
      <c r="FO3" s="71">
        <f>'MASTER DATA'!BP399</f>
        <v>0</v>
      </c>
      <c r="FP3" s="71">
        <f>'MASTER DATA'!BQ399</f>
        <v>0</v>
      </c>
      <c r="FQ3" s="70">
        <f>'MASTER DATA'!BR67</f>
        <v>0</v>
      </c>
      <c r="FR3" s="70">
        <f>'MASTER DATA'!BS67</f>
        <v>0</v>
      </c>
      <c r="FS3" s="70">
        <f>'MASTER DATA'!BT67</f>
        <v>0</v>
      </c>
      <c r="FT3" s="70">
        <f>'MASTER DATA'!BU67</f>
        <v>0</v>
      </c>
    </row>
    <row r="4" spans="2:176" ht="41.45" customHeight="1" x14ac:dyDescent="0.5">
      <c r="B4" s="252" t="s">
        <v>177</v>
      </c>
      <c r="C4" s="259"/>
      <c r="D4" s="259"/>
      <c r="E4" s="259"/>
      <c r="F4" s="259"/>
      <c r="G4" s="260" t="s">
        <v>213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DATA'!Q469</f>
        <v>175</v>
      </c>
      <c r="DQ4" s="71">
        <f>'MASTER DATA'!R469</f>
        <v>180</v>
      </c>
      <c r="DR4" s="71">
        <f>'MASTER DATA'!S469</f>
        <v>170</v>
      </c>
      <c r="DS4" s="71">
        <f>'MASTER DATA'!T469</f>
        <v>180</v>
      </c>
      <c r="DT4" s="71">
        <f>'MASTER DATA'!U469</f>
        <v>180</v>
      </c>
      <c r="DU4" s="71">
        <f>'MASTER DATA'!V469</f>
        <v>170</v>
      </c>
      <c r="DV4" s="71">
        <f>'MASTER DATA'!W469</f>
        <v>165</v>
      </c>
      <c r="DW4" s="71">
        <f>'MASTER DATA'!X469</f>
        <v>160</v>
      </c>
      <c r="DX4" s="71">
        <f>'MASTER DATA'!Y469</f>
        <v>175</v>
      </c>
      <c r="DY4" s="71">
        <f>'MASTER DATA'!Z469</f>
        <v>170</v>
      </c>
      <c r="DZ4" s="71">
        <f>'MASTER DATA'!AA469</f>
        <v>180</v>
      </c>
      <c r="EA4" s="71">
        <f>'MASTER DATA'!AB469</f>
        <v>195</v>
      </c>
      <c r="EB4" s="71">
        <f>'MASTER DATA'!AC469</f>
        <v>165</v>
      </c>
      <c r="EC4" s="71">
        <f>'MASTER DATA'!AD469</f>
        <v>175</v>
      </c>
      <c r="ED4" s="71">
        <f>'MASTER DATA'!AE469</f>
        <v>170</v>
      </c>
      <c r="EE4" s="71">
        <f>'MASTER DATA'!AF469</f>
        <v>160</v>
      </c>
      <c r="EF4" s="71"/>
      <c r="EG4" s="71">
        <f>'MASTER DATA'!AH469</f>
        <v>0</v>
      </c>
      <c r="EH4" s="71">
        <f>'MASTER DATA'!AI469</f>
        <v>0</v>
      </c>
      <c r="EI4" s="71">
        <f>'MASTER DATA'!AJ469</f>
        <v>0</v>
      </c>
      <c r="EJ4" s="71">
        <f>'MASTER DATA'!AK469</f>
        <v>0</v>
      </c>
      <c r="EK4" s="71">
        <f>'MASTER DATA'!AL469</f>
        <v>0</v>
      </c>
      <c r="EL4" s="71">
        <f>'MASTER DATA'!AM469</f>
        <v>0</v>
      </c>
      <c r="EM4" s="71">
        <f>'MASTER DATA'!AN469</f>
        <v>0</v>
      </c>
      <c r="EN4" s="71">
        <f>'MASTER DATA'!AO469</f>
        <v>0</v>
      </c>
      <c r="EO4" s="71">
        <f>'MASTER DATA'!AP469</f>
        <v>0</v>
      </c>
      <c r="EP4" s="71">
        <f>'MASTER DATA'!AQ469</f>
        <v>0</v>
      </c>
      <c r="EQ4" s="71">
        <f>'MASTER DATA'!AR469</f>
        <v>0</v>
      </c>
      <c r="ER4" s="71">
        <f>'MASTER DATA'!AS469</f>
        <v>0</v>
      </c>
      <c r="ES4" s="71">
        <f>'MASTER DATA'!AT469</f>
        <v>0</v>
      </c>
      <c r="ET4" s="71">
        <f>'MASTER DATA'!AU469</f>
        <v>0</v>
      </c>
      <c r="EU4" s="71">
        <f>'MASTER DATA'!AV469</f>
        <v>0</v>
      </c>
      <c r="EV4" s="71">
        <f>'MASTER DATA'!AW469</f>
        <v>0</v>
      </c>
      <c r="EW4" s="71">
        <f>'MASTER DATA'!AX469</f>
        <v>0</v>
      </c>
      <c r="EX4" s="71">
        <f>'MASTER DATA'!AY403</f>
        <v>0</v>
      </c>
      <c r="EY4" s="71">
        <f>'MASTER DATA'!AZ403</f>
        <v>0</v>
      </c>
      <c r="EZ4" s="71">
        <f>'MASTER DATA'!BA403</f>
        <v>0</v>
      </c>
      <c r="FA4" s="71">
        <f>'MASTER DATA'!BB403</f>
        <v>0</v>
      </c>
      <c r="FB4" s="71">
        <f>'MASTER DATA'!BC403</f>
        <v>0</v>
      </c>
      <c r="FC4" s="71">
        <f>'MASTER DATA'!BD403</f>
        <v>0</v>
      </c>
      <c r="FD4" s="71">
        <f>'MASTER DATA'!BE403</f>
        <v>0</v>
      </c>
      <c r="FE4" s="71">
        <f>'MASTER DATA'!BF403</f>
        <v>0</v>
      </c>
      <c r="FF4" s="71">
        <f>'MASTER DATA'!BG403</f>
        <v>0</v>
      </c>
      <c r="FG4" s="71">
        <f>'MASTER DATA'!BH403</f>
        <v>0</v>
      </c>
      <c r="FH4" s="71">
        <f>'MASTER DATA'!BI403</f>
        <v>0</v>
      </c>
      <c r="FI4" s="71">
        <f>'MASTER DATA'!BJ403</f>
        <v>0</v>
      </c>
      <c r="FJ4" s="71">
        <f>'MASTER DATA'!BK403</f>
        <v>0</v>
      </c>
      <c r="FK4" s="71">
        <f>'MASTER DATA'!BL403</f>
        <v>0</v>
      </c>
      <c r="FL4" s="71">
        <f>'MASTER DATA'!BM403</f>
        <v>0</v>
      </c>
      <c r="FM4" s="71">
        <f>'MASTER DATA'!BN403</f>
        <v>0</v>
      </c>
      <c r="FN4" s="71">
        <f>'MASTER DATA'!BO403</f>
        <v>0</v>
      </c>
      <c r="FO4" s="71">
        <f>'MASTER DATA'!BP400</f>
        <v>0</v>
      </c>
      <c r="FP4" s="71">
        <f>'MASTER DATA'!BQ400</f>
        <v>0</v>
      </c>
      <c r="FQ4" s="70">
        <f>'MASTER DATA'!BR68</f>
        <v>0</v>
      </c>
      <c r="FR4" s="70">
        <f>'MASTER DATA'!BS68</f>
        <v>0</v>
      </c>
      <c r="FS4" s="70">
        <f>'MASTER DATA'!BT68</f>
        <v>0</v>
      </c>
      <c r="FT4" s="70">
        <f>'MASTER DATA'!BU68</f>
        <v>0</v>
      </c>
    </row>
    <row r="5" spans="2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DATA'!C468</f>
        <v>mmWC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1" t="s">
        <v>188</v>
      </c>
      <c r="C7" s="251"/>
      <c r="D7" s="251"/>
      <c r="E7" s="251"/>
      <c r="F7" s="252"/>
      <c r="G7" s="263" t="str">
        <f>'MASTER DATA'!B468</f>
        <v>DP pressure across bag hose AB GDS CO 4</v>
      </c>
      <c r="H7" s="264"/>
      <c r="I7" s="264"/>
      <c r="J7" s="264"/>
      <c r="K7" s="264"/>
      <c r="L7" s="264"/>
      <c r="M7" s="264"/>
      <c r="N7" s="265"/>
      <c r="O7" s="60" t="s">
        <v>277</v>
      </c>
      <c r="P7" s="74"/>
      <c r="Q7" s="74"/>
      <c r="R7" s="74"/>
      <c r="S7" s="269">
        <f>ED4</f>
        <v>170</v>
      </c>
      <c r="T7" s="269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1"/>
      <c r="C8" s="251"/>
      <c r="D8" s="251"/>
      <c r="E8" s="251"/>
      <c r="F8" s="252"/>
      <c r="G8" s="266"/>
      <c r="H8" s="267"/>
      <c r="I8" s="267"/>
      <c r="J8" s="267"/>
      <c r="K8" s="267"/>
      <c r="L8" s="267"/>
      <c r="M8" s="267"/>
      <c r="N8" s="268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170</v>
      </c>
      <c r="AH9" s="57"/>
      <c r="AK9" s="75">
        <f>222/224*100</f>
        <v>99.107142857142861</v>
      </c>
    </row>
    <row r="10" spans="2:176" ht="408.75" customHeight="1" x14ac:dyDescent="0.25">
      <c r="B10" s="247" t="str">
        <f>G7</f>
        <v>DP pressure across bag hose AB GDS CO 4</v>
      </c>
      <c r="G10" s="84" t="str">
        <f>EE3</f>
        <v>150-180</v>
      </c>
      <c r="AH10" s="57"/>
      <c r="AI10" s="85"/>
    </row>
    <row r="11" spans="2:176" ht="408" customHeight="1" x14ac:dyDescent="0.25">
      <c r="B11" s="247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25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>
    <tabColor theme="8" tint="-0.249977111117893"/>
    <pageSetUpPr fitToPage="1"/>
  </sheetPr>
  <dimension ref="B1:AAC56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7" width="12.140625" style="46" customWidth="1"/>
    <col min="38" max="38" width="7.42578125" style="46" customWidth="1"/>
    <col min="39" max="39" width="9.28515625" style="46"/>
    <col min="40" max="43" width="13.7109375" style="46" hidden="1" customWidth="1"/>
    <col min="44" max="44" width="13" style="46" hidden="1" customWidth="1"/>
    <col min="45" max="46" width="13.7109375" style="46" hidden="1" customWidth="1"/>
    <col min="47" max="48" width="13" style="46" hidden="1" customWidth="1"/>
    <col min="49" max="49" width="13.7109375" style="46" hidden="1" customWidth="1"/>
    <col min="50" max="50" width="13" style="46" hidden="1" customWidth="1"/>
    <col min="51" max="66" width="13.7109375" style="46" hidden="1" customWidth="1"/>
    <col min="67" max="67" width="11.28515625" style="46" hidden="1" customWidth="1"/>
    <col min="68" max="68" width="12.28515625" style="46" hidden="1" customWidth="1"/>
    <col min="69" max="69" width="12" style="46" hidden="1" customWidth="1"/>
    <col min="70" max="70" width="13.42578125" style="46" hidden="1" customWidth="1"/>
    <col min="71" max="71" width="14.28515625" style="46" hidden="1" customWidth="1"/>
    <col min="72" max="72" width="12.28515625" style="46" hidden="1" customWidth="1"/>
    <col min="73" max="75" width="11.7109375" style="46" hidden="1" customWidth="1"/>
    <col min="76" max="76" width="11.5703125" style="46" hidden="1" customWidth="1"/>
    <col min="77" max="77" width="12.7109375" style="46" hidden="1" customWidth="1"/>
    <col min="78" max="78" width="12.28515625" style="46" hidden="1" customWidth="1"/>
    <col min="79" max="79" width="10.28515625" style="46" hidden="1" customWidth="1"/>
    <col min="80" max="86" width="16.28515625" style="46" hidden="1" customWidth="1"/>
    <col min="87" max="87" width="14.7109375" style="46" hidden="1" customWidth="1"/>
    <col min="88" max="101" width="16.28515625" style="46" hidden="1" customWidth="1"/>
    <col min="102" max="103" width="11.28515625" style="46" hidden="1" customWidth="1"/>
    <col min="104" max="104" width="14.5703125" style="46" hidden="1" customWidth="1"/>
    <col min="105" max="106" width="11.28515625" style="46" hidden="1" customWidth="1"/>
    <col min="107" max="112" width="13.42578125" style="46" hidden="1" customWidth="1"/>
    <col min="113" max="123" width="12.85546875" style="46" hidden="1" customWidth="1"/>
    <col min="124" max="130" width="12.85546875" style="46" customWidth="1"/>
    <col min="131" max="156" width="14.28515625" style="46" customWidth="1"/>
    <col min="157" max="16384" width="9.28515625" style="46"/>
  </cols>
  <sheetData>
    <row r="1" spans="2:156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285"/>
      <c r="AI1" s="285"/>
      <c r="AJ1" s="285"/>
      <c r="AK1" s="285"/>
      <c r="AL1" s="52"/>
      <c r="AM1" s="53" t="s">
        <v>169</v>
      </c>
      <c r="AN1" s="54" t="s">
        <v>170</v>
      </c>
      <c r="AO1" s="54"/>
      <c r="AP1" s="54" t="s">
        <v>1</v>
      </c>
      <c r="AQ1" s="54" t="s">
        <v>3</v>
      </c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DT1" s="54" t="str">
        <f>G7</f>
        <v>Availability of CO 4 CD GDS Dedusting Units</v>
      </c>
      <c r="DV1" s="106" t="str">
        <f>G8</f>
        <v>%</v>
      </c>
    </row>
    <row r="2" spans="2:156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  <c r="AK2" s="256"/>
      <c r="AL2" s="57"/>
      <c r="AM2" s="58" t="s">
        <v>172</v>
      </c>
      <c r="AN2" s="59">
        <v>42461</v>
      </c>
      <c r="AO2" s="59">
        <v>42491</v>
      </c>
      <c r="AP2" s="59">
        <v>42522</v>
      </c>
      <c r="AQ2" s="59">
        <v>42552</v>
      </c>
      <c r="AR2" s="59">
        <v>42583</v>
      </c>
      <c r="AS2" s="59">
        <v>42614</v>
      </c>
      <c r="AT2" s="59">
        <v>42644</v>
      </c>
      <c r="AU2" s="59">
        <v>42675</v>
      </c>
      <c r="AV2" s="59">
        <v>42705</v>
      </c>
      <c r="AW2" s="59">
        <v>42736</v>
      </c>
      <c r="AX2" s="59">
        <v>42767</v>
      </c>
      <c r="AY2" s="59">
        <v>42795</v>
      </c>
      <c r="AZ2" s="59">
        <v>42826</v>
      </c>
      <c r="BA2" s="59">
        <v>42856</v>
      </c>
      <c r="BB2" s="59">
        <v>42887</v>
      </c>
      <c r="BC2" s="59">
        <v>42917</v>
      </c>
      <c r="BD2" s="59">
        <v>42948</v>
      </c>
      <c r="BE2" s="59">
        <v>42979</v>
      </c>
      <c r="BF2" s="59">
        <v>43009</v>
      </c>
      <c r="BG2" s="59">
        <v>43040</v>
      </c>
      <c r="BH2" s="59">
        <v>43070</v>
      </c>
      <c r="BI2" s="59">
        <v>43101</v>
      </c>
      <c r="BJ2" s="59">
        <v>43132</v>
      </c>
      <c r="BK2" s="59">
        <v>43160</v>
      </c>
      <c r="BL2" s="59">
        <v>43191</v>
      </c>
      <c r="BM2" s="59">
        <v>43221</v>
      </c>
      <c r="BN2" s="59">
        <v>43252</v>
      </c>
      <c r="BO2" s="59">
        <v>43282</v>
      </c>
      <c r="BP2" s="59">
        <v>43313</v>
      </c>
      <c r="BQ2" s="59">
        <v>43344</v>
      </c>
      <c r="BR2" s="59">
        <v>43374</v>
      </c>
      <c r="BS2" s="59">
        <v>43405</v>
      </c>
      <c r="BT2" s="59">
        <v>43435</v>
      </c>
      <c r="BU2" s="59">
        <v>43466</v>
      </c>
      <c r="BV2" s="59">
        <v>43497</v>
      </c>
      <c r="BW2" s="59">
        <v>43525</v>
      </c>
      <c r="BX2" s="59">
        <v>43556</v>
      </c>
      <c r="BY2" s="59">
        <v>43586</v>
      </c>
      <c r="BZ2" s="59">
        <v>43617</v>
      </c>
      <c r="CA2" s="59">
        <v>43647</v>
      </c>
      <c r="CB2" s="59">
        <v>43678</v>
      </c>
      <c r="CC2" s="59">
        <v>43709</v>
      </c>
      <c r="CD2" s="59">
        <v>43739</v>
      </c>
      <c r="CE2" s="59">
        <v>43770</v>
      </c>
      <c r="CF2" s="59">
        <v>43800</v>
      </c>
      <c r="CG2" s="59">
        <v>43831</v>
      </c>
      <c r="CH2" s="59">
        <v>43862</v>
      </c>
      <c r="CI2" s="59">
        <v>43891</v>
      </c>
      <c r="CJ2" s="59">
        <v>43922</v>
      </c>
      <c r="CK2" s="59">
        <v>43952</v>
      </c>
      <c r="CL2" s="59">
        <v>43983</v>
      </c>
      <c r="CM2" s="59">
        <v>44013</v>
      </c>
      <c r="CN2" s="59">
        <v>44044</v>
      </c>
      <c r="CO2" s="59">
        <v>44075</v>
      </c>
      <c r="CP2" s="59">
        <v>44105</v>
      </c>
      <c r="CQ2" s="59">
        <v>44136</v>
      </c>
      <c r="CR2" s="59">
        <v>44166</v>
      </c>
      <c r="CS2" s="59">
        <v>44197</v>
      </c>
      <c r="CT2" s="59">
        <v>44228</v>
      </c>
      <c r="CU2" s="59">
        <v>44256</v>
      </c>
      <c r="CV2" s="59">
        <v>44287</v>
      </c>
      <c r="CW2" s="59">
        <v>44317</v>
      </c>
      <c r="CX2" s="59">
        <v>44348</v>
      </c>
      <c r="CY2" s="59">
        <v>44378</v>
      </c>
      <c r="CZ2" s="59">
        <v>44409</v>
      </c>
      <c r="DA2" s="59">
        <v>44440</v>
      </c>
      <c r="DB2" s="59">
        <v>44470</v>
      </c>
      <c r="DC2" s="59">
        <v>44501</v>
      </c>
      <c r="DD2" s="59">
        <v>44531</v>
      </c>
      <c r="DE2" s="59">
        <v>44562</v>
      </c>
      <c r="DF2" s="59">
        <v>44593</v>
      </c>
      <c r="DG2" s="59">
        <v>44621</v>
      </c>
      <c r="DH2" s="59">
        <v>44652</v>
      </c>
      <c r="DI2" s="59">
        <v>44682</v>
      </c>
      <c r="DJ2" s="59">
        <v>44713</v>
      </c>
      <c r="DK2" s="59">
        <v>44743</v>
      </c>
      <c r="DL2" s="59">
        <v>44774</v>
      </c>
      <c r="DM2" s="59">
        <v>44805</v>
      </c>
      <c r="DN2" s="59">
        <v>44835</v>
      </c>
      <c r="DO2" s="59">
        <v>44866</v>
      </c>
      <c r="DP2" s="59">
        <v>44896</v>
      </c>
      <c r="DQ2" s="59">
        <v>44927</v>
      </c>
      <c r="DR2" s="59">
        <v>44958</v>
      </c>
      <c r="DS2" s="59">
        <v>44986</v>
      </c>
      <c r="DT2" s="59">
        <v>45017</v>
      </c>
      <c r="DU2" s="59">
        <v>45047</v>
      </c>
      <c r="DV2" s="59">
        <v>45078</v>
      </c>
      <c r="DW2" s="59">
        <v>45108</v>
      </c>
      <c r="DX2" s="59">
        <v>45139</v>
      </c>
      <c r="DY2" s="59">
        <v>45170</v>
      </c>
      <c r="DZ2" s="59">
        <v>45200</v>
      </c>
      <c r="EA2" s="59">
        <v>45231</v>
      </c>
      <c r="EB2" s="59">
        <v>45261</v>
      </c>
      <c r="EC2" s="59">
        <v>45292</v>
      </c>
      <c r="ED2" s="59">
        <v>45323</v>
      </c>
      <c r="EE2" s="59">
        <v>45352</v>
      </c>
      <c r="EF2" s="59">
        <v>45383</v>
      </c>
      <c r="EG2" s="59">
        <v>45413</v>
      </c>
      <c r="EH2" s="59">
        <v>45444</v>
      </c>
      <c r="EI2" s="59">
        <v>45474</v>
      </c>
      <c r="EJ2" s="59">
        <v>45505</v>
      </c>
      <c r="EK2" s="59">
        <v>45536</v>
      </c>
      <c r="EL2" s="59">
        <v>45566</v>
      </c>
      <c r="EM2" s="59">
        <v>45597</v>
      </c>
      <c r="EN2" s="59">
        <v>45627</v>
      </c>
      <c r="EO2" s="59">
        <v>45658</v>
      </c>
      <c r="EP2" s="59">
        <v>45689</v>
      </c>
      <c r="EQ2" s="59">
        <v>45717</v>
      </c>
      <c r="ER2" s="59">
        <v>45748</v>
      </c>
      <c r="ES2" s="59">
        <v>45778</v>
      </c>
      <c r="ET2" s="59">
        <v>45809</v>
      </c>
      <c r="EU2" s="59">
        <v>45839</v>
      </c>
      <c r="EV2" s="59">
        <v>45870</v>
      </c>
      <c r="EW2" s="59">
        <v>45901</v>
      </c>
      <c r="EX2" s="59">
        <v>45931</v>
      </c>
      <c r="EY2" s="59">
        <v>45962</v>
      </c>
      <c r="EZ2" s="59">
        <v>45992</v>
      </c>
    </row>
    <row r="3" spans="2:156" ht="41.45" customHeight="1" x14ac:dyDescent="0.5">
      <c r="B3" s="271" t="s">
        <v>173</v>
      </c>
      <c r="C3" s="251"/>
      <c r="D3" s="251"/>
      <c r="E3" s="251"/>
      <c r="F3" s="252"/>
      <c r="G3" s="257">
        <f>EI2</f>
        <v>45474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7"/>
      <c r="AM3" s="68" t="s">
        <v>217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95</v>
      </c>
      <c r="AW3" s="69">
        <v>95</v>
      </c>
      <c r="AX3" s="69">
        <v>95</v>
      </c>
      <c r="AY3" s="69">
        <v>95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</v>
      </c>
      <c r="BI3" s="69">
        <v>94</v>
      </c>
      <c r="BJ3" s="69">
        <v>94</v>
      </c>
      <c r="BK3" s="69">
        <v>94</v>
      </c>
      <c r="BL3" s="69">
        <v>94.1</v>
      </c>
      <c r="BM3" s="69">
        <v>94.1</v>
      </c>
      <c r="BN3" s="69">
        <v>94.1</v>
      </c>
      <c r="BO3" s="69">
        <v>94.1</v>
      </c>
      <c r="BP3" s="69">
        <v>94.1</v>
      </c>
      <c r="BQ3" s="69">
        <v>94.1</v>
      </c>
      <c r="BR3" s="69">
        <v>94.1</v>
      </c>
      <c r="BS3" s="69">
        <v>59.2</v>
      </c>
      <c r="BT3" s="69">
        <v>94.1</v>
      </c>
      <c r="BU3" s="69">
        <v>94.1</v>
      </c>
      <c r="BV3" s="69">
        <v>94.1</v>
      </c>
      <c r="BW3" s="69">
        <v>94.1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99</v>
      </c>
      <c r="CE3" s="69">
        <v>99</v>
      </c>
      <c r="CF3" s="69">
        <v>99</v>
      </c>
      <c r="CG3" s="69">
        <v>99</v>
      </c>
      <c r="CH3" s="69">
        <v>98</v>
      </c>
      <c r="CI3" s="69">
        <v>98</v>
      </c>
      <c r="CJ3" s="69">
        <v>98</v>
      </c>
      <c r="CK3" s="69">
        <v>98</v>
      </c>
      <c r="CL3" s="69">
        <v>98</v>
      </c>
      <c r="CM3" s="69">
        <v>98</v>
      </c>
      <c r="CN3" s="69">
        <v>98</v>
      </c>
      <c r="CO3" s="69">
        <v>98</v>
      </c>
      <c r="CP3" s="69">
        <v>99</v>
      </c>
      <c r="CQ3" s="69">
        <v>99</v>
      </c>
      <c r="CR3" s="69">
        <v>99</v>
      </c>
      <c r="CS3" s="69">
        <v>99</v>
      </c>
      <c r="CT3" s="69">
        <v>99</v>
      </c>
      <c r="CU3" s="69">
        <v>98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v>99</v>
      </c>
      <c r="DQ3" s="69">
        <v>99</v>
      </c>
      <c r="DR3" s="69">
        <v>99</v>
      </c>
      <c r="DS3" s="69">
        <v>99</v>
      </c>
      <c r="DT3" s="70">
        <f>'MASTER DATA'!Q432</f>
        <v>96</v>
      </c>
      <c r="DU3" s="70">
        <f>'MASTER DATA'!R432</f>
        <v>96</v>
      </c>
      <c r="DV3" s="70">
        <f>'MASTER DATA'!S432</f>
        <v>96</v>
      </c>
      <c r="DW3" s="70">
        <f>'MASTER DATA'!T432</f>
        <v>96</v>
      </c>
      <c r="DX3" s="70">
        <f>'MASTER DATA'!U432</f>
        <v>96</v>
      </c>
      <c r="DY3" s="70">
        <f>'MASTER DATA'!V432</f>
        <v>96</v>
      </c>
      <c r="DZ3" s="70">
        <f>'MASTER DATA'!W432</f>
        <v>96</v>
      </c>
      <c r="EA3" s="70">
        <f>'MASTER DATA'!X432</f>
        <v>96</v>
      </c>
      <c r="EB3" s="70">
        <f>'MASTER DATA'!Y432</f>
        <v>96</v>
      </c>
      <c r="EC3" s="70">
        <f>'MASTER DATA'!Z432</f>
        <v>96</v>
      </c>
      <c r="ED3" s="70">
        <f>'MASTER DATA'!AA432</f>
        <v>96</v>
      </c>
      <c r="EE3" s="70">
        <f>'MASTER DATA'!AB432</f>
        <v>96</v>
      </c>
      <c r="EF3" s="70">
        <f>'MASTER DATA'!AC432</f>
        <v>98</v>
      </c>
      <c r="EG3" s="70">
        <f>'MASTER DATA'!AD432</f>
        <v>98</v>
      </c>
      <c r="EH3" s="70">
        <f>'MASTER DATA'!AE432</f>
        <v>98</v>
      </c>
      <c r="EI3" s="70">
        <f>'MASTER DATA'!AF432</f>
        <v>98</v>
      </c>
      <c r="EJ3" s="70">
        <f>'MASTER DATA'!AG432</f>
        <v>98</v>
      </c>
      <c r="EK3" s="70">
        <f>'MASTER DATA'!AH432</f>
        <v>98</v>
      </c>
      <c r="EL3" s="70">
        <f>'MASTER DATA'!AI432</f>
        <v>98</v>
      </c>
      <c r="EM3" s="70">
        <f>'MASTER DATA'!AJ432</f>
        <v>98</v>
      </c>
      <c r="EN3" s="70">
        <f>'MASTER DATA'!AK432</f>
        <v>98</v>
      </c>
      <c r="EO3" s="70">
        <f>'MASTER DATA'!AL432</f>
        <v>98</v>
      </c>
      <c r="EP3" s="70">
        <f>'MASTER DATA'!AM432</f>
        <v>98</v>
      </c>
      <c r="EQ3" s="70">
        <f>'MASTER DATA'!AN432</f>
        <v>98</v>
      </c>
      <c r="ER3" s="70">
        <f>'MASTER DATA'!AO432</f>
        <v>100</v>
      </c>
      <c r="ES3" s="70">
        <f>'MASTER DATA'!AP432</f>
        <v>100</v>
      </c>
      <c r="ET3" s="70">
        <f>'MASTER DATA'!AQ432</f>
        <v>100</v>
      </c>
      <c r="EU3" s="70">
        <f>'MASTER DATA'!AR432</f>
        <v>0</v>
      </c>
      <c r="EV3" s="70">
        <f>'MASTER DATA'!AS432</f>
        <v>0</v>
      </c>
      <c r="EW3" s="70">
        <f>'MASTER DATA'!AT432</f>
        <v>0</v>
      </c>
      <c r="EX3" s="70">
        <f>'MASTER DATA'!AU432</f>
        <v>0</v>
      </c>
      <c r="EY3" s="70">
        <f>'MASTER DATA'!AV432</f>
        <v>0</v>
      </c>
      <c r="EZ3" s="71">
        <f>'MASTER DATA'!AW360</f>
        <v>0</v>
      </c>
    </row>
    <row r="4" spans="2:156" ht="41.45" customHeight="1" x14ac:dyDescent="0.5">
      <c r="B4" s="278" t="s">
        <v>177</v>
      </c>
      <c r="C4" s="259"/>
      <c r="D4" s="259"/>
      <c r="E4" s="259"/>
      <c r="F4" s="259"/>
      <c r="G4" s="279" t="s">
        <v>218</v>
      </c>
      <c r="H4" s="280"/>
      <c r="I4" s="280"/>
      <c r="J4" s="280"/>
      <c r="K4" s="280"/>
      <c r="L4" s="280"/>
      <c r="M4" s="280"/>
      <c r="N4" s="281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7"/>
      <c r="AM4" s="68" t="s">
        <v>5</v>
      </c>
      <c r="AN4" s="69">
        <v>97.022416402398093</v>
      </c>
      <c r="AO4" s="69">
        <v>96.726824726356995</v>
      </c>
      <c r="AP4" s="69">
        <v>96.753429737719003</v>
      </c>
      <c r="AQ4" s="69">
        <v>91.497913390378997</v>
      </c>
      <c r="AR4" s="69">
        <v>96.017097020290805</v>
      </c>
      <c r="AS4" s="69">
        <v>97.079860994746397</v>
      </c>
      <c r="AT4" s="69">
        <v>96.480158070624597</v>
      </c>
      <c r="AU4" s="69">
        <v>62.685430783791098</v>
      </c>
      <c r="AV4" s="69">
        <v>96.707301243203901</v>
      </c>
      <c r="AW4" s="69">
        <v>98.132245707827906</v>
      </c>
      <c r="AX4" s="69">
        <v>97.957422939738606</v>
      </c>
      <c r="AY4" s="69">
        <v>97.3313096653158</v>
      </c>
      <c r="AZ4" s="69">
        <v>97.500795157798805</v>
      </c>
      <c r="BA4" s="69">
        <v>97.349643951873503</v>
      </c>
      <c r="BB4" s="69">
        <v>97.655901171318206</v>
      </c>
      <c r="BC4" s="69">
        <v>97.650890380966302</v>
      </c>
      <c r="BD4" s="69">
        <v>96.6587837368198</v>
      </c>
      <c r="BE4" s="69">
        <v>97.706752927886697</v>
      </c>
      <c r="BF4" s="69">
        <v>98.786926234246707</v>
      </c>
      <c r="BG4" s="69">
        <v>62.9941292611827</v>
      </c>
      <c r="BH4" s="69">
        <v>98.000326597984397</v>
      </c>
      <c r="BI4" s="69">
        <v>97.949249506364794</v>
      </c>
      <c r="BJ4" s="69">
        <v>96.895769331100794</v>
      </c>
      <c r="BK4" s="69">
        <v>97.345746668327294</v>
      </c>
      <c r="BL4" s="69">
        <f>'[1]MASTER DATA'!B130</f>
        <v>96.276280930816355</v>
      </c>
      <c r="BM4" s="69">
        <f>'[1]MASTER DATA'!C130</f>
        <v>97.226543906218154</v>
      </c>
      <c r="BN4" s="69">
        <f>'[1]MASTER DATA'!D130</f>
        <v>97.00385797069552</v>
      </c>
      <c r="BO4" s="69">
        <f>'[1]MASTER DATA'!E130</f>
        <v>96.895592309442264</v>
      </c>
      <c r="BP4" s="69">
        <f>'[1]MASTER DATA'!F130</f>
        <v>96.547047354922157</v>
      </c>
      <c r="BQ4" s="69">
        <f>'[1]MASTER DATA'!G130</f>
        <v>96.90666666666668</v>
      </c>
      <c r="BR4" s="69">
        <f>'[1]MASTER DATA'!H130</f>
        <v>96.266724711479284</v>
      </c>
      <c r="BS4" s="69">
        <f>'[1]MASTER DATA'!I130</f>
        <v>63.973214285714299</v>
      </c>
      <c r="BT4" s="69">
        <f>'[1]MASTER DATA'!J130</f>
        <v>98.510652546812807</v>
      </c>
      <c r="BU4" s="69">
        <f>'[1]MASTER DATA'!K130</f>
        <v>97.599281648143076</v>
      </c>
      <c r="BV4" s="69">
        <f>'[1]MASTER DATA'!L130</f>
        <v>99.120616651239771</v>
      </c>
      <c r="BW4" s="69">
        <f>'[1]MASTER DATA'!M130</f>
        <v>99.408323583608222</v>
      </c>
      <c r="BX4" s="69">
        <f>'[1]MASTER DATA'!N130</f>
        <v>98.927361297983254</v>
      </c>
      <c r="BY4" s="69">
        <f>'[1]MASTER DATA'!O130</f>
        <v>99.135465090296407</v>
      </c>
      <c r="BZ4" s="69">
        <f>'[1]MASTER DATA'!P130</f>
        <v>99.103650836711623</v>
      </c>
      <c r="CA4" s="69">
        <f>'[1]MASTER DATA'!Q130</f>
        <v>98.751837471561089</v>
      </c>
      <c r="CB4" s="69">
        <f>'[1]MASTER DATA'!R130</f>
        <v>98.97353634198582</v>
      </c>
      <c r="CC4" s="69">
        <f>'[1]MASTER DATA'!S130</f>
        <v>99.23869800580583</v>
      </c>
      <c r="CD4" s="69">
        <f>'[1]MASTER DATA'!T130</f>
        <v>99.279667993593222</v>
      </c>
      <c r="CE4" s="69">
        <f>'[1]MASTER DATA'!U130</f>
        <v>64.280930558548192</v>
      </c>
      <c r="CF4" s="69">
        <f>'[1]MASTER DATA'!V130</f>
        <v>99.292000568474222</v>
      </c>
      <c r="CG4" s="69">
        <f>'[1]MASTER DATA'!W130</f>
        <v>97.386284967404492</v>
      </c>
      <c r="CH4" s="69">
        <f>'[1]MASTER DATA'!X130</f>
        <v>96.906317347154172</v>
      </c>
      <c r="CI4" s="69">
        <f>'[1]MASTER DATA'!Y130</f>
        <v>97.822772349154178</v>
      </c>
      <c r="CJ4" s="69">
        <f>'[1]MASTER DATA'!Z130</f>
        <v>98.806666666666658</v>
      </c>
      <c r="CK4" s="69">
        <f>'[1]MASTER DATA'!AA130</f>
        <v>97.505138838079361</v>
      </c>
      <c r="CL4" s="69">
        <f>'[1]MASTER DATA'!AB130</f>
        <v>99.549645690220103</v>
      </c>
      <c r="CM4" s="69">
        <f>'[1]MASTER DATA'!AC130</f>
        <v>98.549600607371787</v>
      </c>
      <c r="CN4" s="69">
        <f>'[1]MASTER DATA'!AD130</f>
        <v>98.327343289392587</v>
      </c>
      <c r="CO4" s="69">
        <f>'[1]MASTER DATA'!AE130</f>
        <v>98.138794910023535</v>
      </c>
      <c r="CP4" s="69">
        <f>'[1]MASTER DATA'!AF130</f>
        <v>97.302292804441038</v>
      </c>
      <c r="CQ4" s="69">
        <f>'[1]MASTER DATA'!AG130</f>
        <v>98.808169361179836</v>
      </c>
      <c r="CR4" s="69">
        <f>'[1]MASTER DATA'!AH130</f>
        <v>65.526191649753201</v>
      </c>
      <c r="CS4" s="69">
        <f>'[1]MASTER DATA'!AI130</f>
        <v>97.64609886328725</v>
      </c>
      <c r="CT4" s="69">
        <f>'[1]MASTER DATA'!AJ130</f>
        <v>98.377080698932801</v>
      </c>
      <c r="CU4" s="69">
        <f>'[1]MASTER DATA'!AK130</f>
        <v>98.210985021726998</v>
      </c>
      <c r="CV4" s="69">
        <f>'[1]MASTER DATA'!AL130</f>
        <v>98.517025765365432</v>
      </c>
      <c r="CW4" s="69">
        <f>'[1]MASTER DATA'!AM130</f>
        <v>97.353093119635318</v>
      </c>
      <c r="CX4" s="69">
        <f>'[1]MASTER DATA'!AN130</f>
        <v>96.582633236641769</v>
      </c>
      <c r="CY4" s="69">
        <f>'[1]MASTER DATA'!AO130</f>
        <v>98.592530879295609</v>
      </c>
      <c r="CZ4" s="69">
        <f>'[1]MASTER DATA'!AP130</f>
        <v>98.078850736269473</v>
      </c>
      <c r="DA4" s="69">
        <f>'[1]MASTER DATA'!AQ130</f>
        <v>98.282969276201641</v>
      </c>
      <c r="DB4" s="69">
        <f>'[1]MASTER DATA'!AR130</f>
        <v>98.579022348776718</v>
      </c>
      <c r="DC4" s="69">
        <f>'[1]MASTER DATA'!AS130</f>
        <v>96.569150701043526</v>
      </c>
      <c r="DD4" s="69">
        <f>'[1]MASTER DATA'!AT130</f>
        <v>97.621114592886599</v>
      </c>
      <c r="DE4" s="69">
        <f>'[1]MASTER DATA'!AU130</f>
        <v>97.105132413019703</v>
      </c>
      <c r="DF4" s="69">
        <f>'[1]MASTER DATA'!AV130</f>
        <v>61.838672118570557</v>
      </c>
      <c r="DG4" s="69">
        <f>'[1]MASTER DATA'!AW130</f>
        <v>98.652329749103956</v>
      </c>
      <c r="DH4" s="69">
        <f>'[1]MASTER DATA'!AX130</f>
        <v>97.903017866202816</v>
      </c>
      <c r="DI4" s="69">
        <f>'[1]MASTER DATA'!AY130</f>
        <v>98.358362410736319</v>
      </c>
      <c r="DJ4" s="69">
        <f>'[1]MASTER DATA'!AZ130</f>
        <v>98.977777777777803</v>
      </c>
      <c r="DK4" s="69">
        <f>'[1]MASTER DATA'!BA130</f>
        <v>98.765450268261759</v>
      </c>
      <c r="DL4" s="69">
        <f>'[1]MASTER DATA'!BB130</f>
        <v>98.561123419957397</v>
      </c>
      <c r="DM4" s="69">
        <f>'[1]MASTER DATA'!BC130</f>
        <v>98.39484434448849</v>
      </c>
      <c r="DN4" s="69">
        <f>'[1]MASTER DATA'!BD130</f>
        <v>99.016082378161798</v>
      </c>
      <c r="DO4" s="69">
        <f>'[1]MASTER DATA'!BE130</f>
        <v>65.1037402920158</v>
      </c>
      <c r="DP4" s="69">
        <f>'[1]MASTER DATA'!BF130</f>
        <v>98.451743056327615</v>
      </c>
      <c r="DQ4" s="69">
        <f>'[1]MASTER DATA'!BG130</f>
        <v>99.203270403472928</v>
      </c>
      <c r="DR4" s="69">
        <f>'[1]MASTER DATA'!BH130</f>
        <v>95.431428571428569</v>
      </c>
      <c r="DS4" s="69">
        <f>'[1]MASTER DATA'!BI130</f>
        <v>99.311173855121822</v>
      </c>
      <c r="DT4" s="70">
        <f>'MASTER DATA'!Q433</f>
        <v>98.333333333333329</v>
      </c>
      <c r="DU4" s="70">
        <f>'MASTER DATA'!R433</f>
        <v>99.404761904761912</v>
      </c>
      <c r="DV4" s="70">
        <f>'MASTER DATA'!S433</f>
        <v>98.387096774193552</v>
      </c>
      <c r="DW4" s="70">
        <f>'MASTER DATA'!T433</f>
        <v>99.462365591397855</v>
      </c>
      <c r="DX4" s="70">
        <f>'MASTER DATA'!U433</f>
        <v>98.924731182795696</v>
      </c>
      <c r="DY4" s="70">
        <f>'MASTER DATA'!V433</f>
        <v>98.924731182795696</v>
      </c>
      <c r="DZ4" s="70">
        <f>'MASTER DATA'!W433</f>
        <v>97.222222222222214</v>
      </c>
      <c r="EA4" s="70">
        <f>'MASTER DATA'!X433</f>
        <v>98.118279569892479</v>
      </c>
      <c r="EB4" s="70">
        <f>'MASTER DATA'!Y433</f>
        <v>97.777777777777771</v>
      </c>
      <c r="EC4" s="70">
        <f>'MASTER DATA'!Z433</f>
        <v>99.462365591397855</v>
      </c>
      <c r="ED4" s="70">
        <f>'MASTER DATA'!AA433</f>
        <v>99.462365591397855</v>
      </c>
      <c r="EE4" s="70">
        <f>'MASTER DATA'!AB433</f>
        <v>97.701149425287355</v>
      </c>
      <c r="EF4" s="70">
        <f>'MASTER DATA'!AC433</f>
        <v>95.833333333333343</v>
      </c>
      <c r="EG4" s="70">
        <f>'MASTER DATA'!AD433</f>
        <v>97.777777777777771</v>
      </c>
      <c r="EH4" s="70">
        <f>'MASTER DATA'!AE433</f>
        <v>98.888888888888886</v>
      </c>
      <c r="EI4" s="70">
        <f>'MASTER DATA'!AF433</f>
        <v>96.666666666666671</v>
      </c>
      <c r="EJ4" s="70">
        <f>'MASTER DATA'!AG433</f>
        <v>0</v>
      </c>
      <c r="EK4" s="70">
        <f>'MASTER DATA'!AH433</f>
        <v>0</v>
      </c>
      <c r="EL4" s="70">
        <f>'MASTER DATA'!AI433</f>
        <v>0</v>
      </c>
      <c r="EM4" s="70">
        <f>'MASTER DATA'!AJ433</f>
        <v>0</v>
      </c>
      <c r="EN4" s="70">
        <f>'MASTER DATA'!AK433</f>
        <v>0</v>
      </c>
      <c r="EO4" s="70">
        <f>'MASTER DATA'!AL433</f>
        <v>0</v>
      </c>
      <c r="EP4" s="70">
        <f>'MASTER DATA'!AM433</f>
        <v>0</v>
      </c>
      <c r="EQ4" s="70">
        <f>'MASTER DATA'!AN433</f>
        <v>0</v>
      </c>
      <c r="ER4" s="70">
        <f>'MASTER DATA'!AO433</f>
        <v>0</v>
      </c>
      <c r="ES4" s="70">
        <f>'MASTER DATA'!AP433</f>
        <v>0</v>
      </c>
      <c r="ET4" s="70">
        <f>'MASTER DATA'!AQ433</f>
        <v>0</v>
      </c>
      <c r="EU4" s="70">
        <f>'MASTER DATA'!AR433</f>
        <v>0</v>
      </c>
      <c r="EV4" s="70">
        <f>'MASTER DATA'!AS433</f>
        <v>0</v>
      </c>
      <c r="EW4" s="70">
        <f>'MASTER DATA'!AT433</f>
        <v>0</v>
      </c>
      <c r="EX4" s="70">
        <f>'MASTER DATA'!AU433</f>
        <v>0</v>
      </c>
      <c r="EY4" s="70">
        <f>'MASTER DATA'!AV433</f>
        <v>0</v>
      </c>
      <c r="EZ4" s="71">
        <f>'MASTER DATA'!AW361</f>
        <v>0</v>
      </c>
    </row>
    <row r="5" spans="2:156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7"/>
      <c r="AM5" s="68"/>
      <c r="DT5" s="75"/>
    </row>
    <row r="6" spans="2:156" ht="41.45" customHeight="1" x14ac:dyDescent="0.5">
      <c r="B6" s="278" t="s">
        <v>185</v>
      </c>
      <c r="C6" s="259"/>
      <c r="D6" s="259"/>
      <c r="E6" s="259"/>
      <c r="F6" s="259"/>
      <c r="G6" s="279" t="s">
        <v>227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7"/>
    </row>
    <row r="7" spans="2:156" s="75" customFormat="1" ht="78" customHeight="1" x14ac:dyDescent="0.5">
      <c r="B7" s="271" t="s">
        <v>188</v>
      </c>
      <c r="C7" s="251"/>
      <c r="D7" s="251"/>
      <c r="E7" s="251"/>
      <c r="F7" s="252"/>
      <c r="G7" s="282" t="str">
        <f>'MASTER DATA'!B432</f>
        <v>Availability of CO 4 CD GDS Dedusting Units</v>
      </c>
      <c r="H7" s="283"/>
      <c r="I7" s="283"/>
      <c r="J7" s="283"/>
      <c r="K7" s="283"/>
      <c r="L7" s="283"/>
      <c r="M7" s="283"/>
      <c r="N7" s="283"/>
      <c r="O7" s="60" t="s">
        <v>223</v>
      </c>
      <c r="P7" s="74"/>
      <c r="Q7" s="74"/>
      <c r="R7" s="74"/>
      <c r="S7" s="74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7"/>
    </row>
    <row r="8" spans="2:156" ht="38.25" customHeight="1" x14ac:dyDescent="0.5">
      <c r="B8" s="271" t="s">
        <v>187</v>
      </c>
      <c r="C8" s="251"/>
      <c r="D8" s="251"/>
      <c r="E8" s="251"/>
      <c r="F8" s="252"/>
      <c r="G8" s="272" t="str">
        <f>'MASTER DATA'!C426</f>
        <v>%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82"/>
    </row>
    <row r="9" spans="2:156" ht="34.5" customHeight="1" x14ac:dyDescent="0.5">
      <c r="B9" s="271" t="s">
        <v>224</v>
      </c>
      <c r="C9" s="251"/>
      <c r="D9" s="251"/>
      <c r="E9" s="251"/>
      <c r="F9" s="252"/>
      <c r="G9" s="287">
        <f>ED4</f>
        <v>99.462365591397855</v>
      </c>
      <c r="H9" s="288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10"/>
    </row>
    <row r="10" spans="2:156" ht="34.5" customHeight="1" x14ac:dyDescent="0.5">
      <c r="B10" s="271" t="s">
        <v>175</v>
      </c>
      <c r="C10" s="251"/>
      <c r="D10" s="251"/>
      <c r="E10" s="251"/>
      <c r="F10" s="252"/>
      <c r="G10" s="289">
        <f>EI3</f>
        <v>98</v>
      </c>
      <c r="H10" s="290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10"/>
    </row>
    <row r="11" spans="2:156" ht="195" customHeight="1" x14ac:dyDescent="0.35">
      <c r="B11" s="83"/>
      <c r="AL11" s="57"/>
      <c r="AO11" s="75">
        <f>222/224*100</f>
        <v>99.107142857142861</v>
      </c>
    </row>
    <row r="12" spans="2:156" ht="408.75" customHeight="1" x14ac:dyDescent="0.25">
      <c r="B12" s="247" t="str">
        <f>G7</f>
        <v>Availability of CO 4 CD GDS Dedusting Units</v>
      </c>
      <c r="AL12" s="57"/>
    </row>
    <row r="13" spans="2:156" ht="408" customHeight="1" x14ac:dyDescent="0.25">
      <c r="B13" s="247"/>
      <c r="AL13" s="57"/>
    </row>
    <row r="14" spans="2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8"/>
    </row>
    <row r="15" spans="2:156" s="91" customFormat="1" ht="105.75" customHeight="1" x14ac:dyDescent="0.25">
      <c r="B15" s="89" t="s">
        <v>191</v>
      </c>
      <c r="D15" s="90">
        <f>EF2</f>
        <v>45383</v>
      </c>
      <c r="G15" s="90">
        <f>EG2</f>
        <v>45413</v>
      </c>
      <c r="J15" s="90">
        <f>EH2</f>
        <v>45444</v>
      </c>
      <c r="M15" s="90">
        <f>EI2</f>
        <v>45474</v>
      </c>
      <c r="P15" s="90">
        <f>EJ2</f>
        <v>45505</v>
      </c>
      <c r="S15" s="90">
        <f>EK2</f>
        <v>45536</v>
      </c>
      <c r="V15" s="90">
        <f>EL2</f>
        <v>45566</v>
      </c>
      <c r="Y15" s="90">
        <f>EM2</f>
        <v>45597</v>
      </c>
      <c r="AB15" s="90">
        <f>EN2</f>
        <v>45627</v>
      </c>
      <c r="AE15" s="90">
        <f>EO2</f>
        <v>45658</v>
      </c>
      <c r="AG15" s="90">
        <f>EP2</f>
        <v>45689</v>
      </c>
      <c r="AI15" s="90">
        <f>EQ2</f>
        <v>45717</v>
      </c>
      <c r="AJ15" s="90"/>
      <c r="AK15" s="90">
        <f>ER2</f>
        <v>45748</v>
      </c>
    </row>
    <row r="16" spans="2:156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99"/>
      <c r="AJ16" s="99"/>
      <c r="AK16" s="99"/>
    </row>
    <row r="17" spans="2:38" ht="48" customHeight="1" x14ac:dyDescent="0.35">
      <c r="B17" s="97" t="s">
        <v>5</v>
      </c>
      <c r="C17" s="32">
        <v>3684</v>
      </c>
      <c r="D17" s="32">
        <v>3833</v>
      </c>
      <c r="E17" s="32">
        <v>3775</v>
      </c>
      <c r="F17" s="32">
        <v>3789</v>
      </c>
      <c r="G17" s="32">
        <v>3803</v>
      </c>
      <c r="H17" s="32">
        <v>3772</v>
      </c>
      <c r="I17" s="32">
        <v>3826</v>
      </c>
      <c r="J17" s="32">
        <v>3786</v>
      </c>
      <c r="K17" s="32">
        <v>3756</v>
      </c>
      <c r="L17" s="32">
        <v>3783</v>
      </c>
      <c r="M17" s="32">
        <v>3810</v>
      </c>
      <c r="N17" s="32">
        <v>3835</v>
      </c>
      <c r="O17" s="32">
        <v>3846</v>
      </c>
      <c r="P17" s="32">
        <v>3819</v>
      </c>
      <c r="Q17" s="32">
        <v>3828</v>
      </c>
      <c r="R17" s="32">
        <v>3744</v>
      </c>
      <c r="S17" s="32">
        <v>3785</v>
      </c>
      <c r="T17" s="32">
        <v>3802</v>
      </c>
      <c r="U17" s="32">
        <v>3856</v>
      </c>
      <c r="V17" s="32">
        <v>3807</v>
      </c>
      <c r="W17" s="32">
        <v>3814</v>
      </c>
      <c r="X17" s="32">
        <v>3838</v>
      </c>
      <c r="Y17" s="32">
        <v>3771</v>
      </c>
      <c r="Z17" s="32">
        <v>3802</v>
      </c>
      <c r="AA17" s="32">
        <v>3792</v>
      </c>
      <c r="AB17" s="32">
        <v>3776</v>
      </c>
      <c r="AC17" s="32">
        <v>3852</v>
      </c>
      <c r="AD17" s="32">
        <v>3768</v>
      </c>
      <c r="AE17" s="32">
        <v>3790</v>
      </c>
      <c r="AF17" s="32"/>
      <c r="AG17" s="32"/>
      <c r="AH17" s="32">
        <v>3653</v>
      </c>
      <c r="AI17" s="32"/>
      <c r="AJ17" s="32"/>
      <c r="AK17" s="95"/>
    </row>
    <row r="18" spans="2:38" ht="48" customHeight="1" x14ac:dyDescent="0.35">
      <c r="B18" s="58" t="s">
        <v>200</v>
      </c>
      <c r="C18" s="95">
        <v>4026</v>
      </c>
      <c r="D18" s="95">
        <f>C18</f>
        <v>4026</v>
      </c>
      <c r="E18" s="95">
        <f t="shared" ref="E18:T20" si="0">D18</f>
        <v>4026</v>
      </c>
      <c r="F18" s="95">
        <f t="shared" si="0"/>
        <v>4026</v>
      </c>
      <c r="G18" s="95">
        <f t="shared" si="0"/>
        <v>4026</v>
      </c>
      <c r="H18" s="95">
        <f t="shared" si="0"/>
        <v>4026</v>
      </c>
      <c r="I18" s="113">
        <f t="shared" si="0"/>
        <v>4026</v>
      </c>
      <c r="J18" s="113">
        <f t="shared" si="0"/>
        <v>4026</v>
      </c>
      <c r="K18" s="113">
        <f t="shared" si="0"/>
        <v>4026</v>
      </c>
      <c r="L18" s="113">
        <f t="shared" si="0"/>
        <v>4026</v>
      </c>
      <c r="M18" s="113">
        <f t="shared" si="0"/>
        <v>4026</v>
      </c>
      <c r="N18" s="113">
        <f t="shared" si="0"/>
        <v>4026</v>
      </c>
      <c r="O18" s="113">
        <f t="shared" si="0"/>
        <v>4026</v>
      </c>
      <c r="P18" s="113">
        <f t="shared" si="0"/>
        <v>4026</v>
      </c>
      <c r="Q18" s="113">
        <f t="shared" si="0"/>
        <v>4026</v>
      </c>
      <c r="R18" s="113">
        <f t="shared" si="0"/>
        <v>4026</v>
      </c>
      <c r="S18" s="113">
        <f t="shared" si="0"/>
        <v>4026</v>
      </c>
      <c r="T18" s="113">
        <f t="shared" si="0"/>
        <v>4026</v>
      </c>
      <c r="U18" s="113">
        <f t="shared" ref="U18:AE20" si="1">T18</f>
        <v>4026</v>
      </c>
      <c r="V18" s="113">
        <f t="shared" si="1"/>
        <v>4026</v>
      </c>
      <c r="W18" s="113">
        <f t="shared" si="1"/>
        <v>4026</v>
      </c>
      <c r="X18" s="113">
        <f t="shared" si="1"/>
        <v>4026</v>
      </c>
      <c r="Y18" s="113">
        <f t="shared" si="1"/>
        <v>4026</v>
      </c>
      <c r="Z18" s="113">
        <f t="shared" si="1"/>
        <v>4026</v>
      </c>
      <c r="AA18" s="113">
        <f t="shared" si="1"/>
        <v>4026</v>
      </c>
      <c r="AB18" s="113">
        <f t="shared" si="1"/>
        <v>4026</v>
      </c>
      <c r="AC18" s="113">
        <f t="shared" si="1"/>
        <v>4026</v>
      </c>
      <c r="AD18" s="113">
        <f t="shared" si="1"/>
        <v>4026</v>
      </c>
      <c r="AE18" s="113">
        <f t="shared" si="1"/>
        <v>4026</v>
      </c>
      <c r="AF18" s="113"/>
      <c r="AG18" s="113"/>
      <c r="AH18" s="113">
        <f>AE18</f>
        <v>4026</v>
      </c>
      <c r="AI18" s="113"/>
      <c r="AJ18" s="113"/>
      <c r="AK18" s="113">
        <f>AH18</f>
        <v>4026</v>
      </c>
      <c r="AL18" s="92"/>
    </row>
    <row r="19" spans="2:38" ht="48" customHeight="1" x14ac:dyDescent="0.35">
      <c r="B19" s="58" t="s">
        <v>201</v>
      </c>
      <c r="C19" s="95">
        <v>3845</v>
      </c>
      <c r="D19" s="95">
        <f t="shared" ref="D19:H20" si="2">C19</f>
        <v>3845</v>
      </c>
      <c r="E19" s="95">
        <f t="shared" si="2"/>
        <v>3845</v>
      </c>
      <c r="F19" s="95">
        <f t="shared" si="2"/>
        <v>3845</v>
      </c>
      <c r="G19" s="95">
        <f t="shared" si="2"/>
        <v>3845</v>
      </c>
      <c r="H19" s="95">
        <f t="shared" si="2"/>
        <v>3845</v>
      </c>
      <c r="I19" s="113">
        <f t="shared" si="0"/>
        <v>3845</v>
      </c>
      <c r="J19" s="113">
        <f t="shared" si="0"/>
        <v>3845</v>
      </c>
      <c r="K19" s="113">
        <f t="shared" si="0"/>
        <v>3845</v>
      </c>
      <c r="L19" s="113">
        <f t="shared" si="0"/>
        <v>3845</v>
      </c>
      <c r="M19" s="113">
        <f t="shared" si="0"/>
        <v>3845</v>
      </c>
      <c r="N19" s="113">
        <f t="shared" si="0"/>
        <v>3845</v>
      </c>
      <c r="O19" s="113">
        <f t="shared" si="0"/>
        <v>3845</v>
      </c>
      <c r="P19" s="113">
        <f t="shared" si="0"/>
        <v>3845</v>
      </c>
      <c r="Q19" s="113">
        <f t="shared" si="0"/>
        <v>3845</v>
      </c>
      <c r="R19" s="113">
        <f t="shared" si="0"/>
        <v>3845</v>
      </c>
      <c r="S19" s="113">
        <f t="shared" si="0"/>
        <v>3845</v>
      </c>
      <c r="T19" s="113">
        <f t="shared" si="0"/>
        <v>3845</v>
      </c>
      <c r="U19" s="113">
        <f t="shared" si="1"/>
        <v>3845</v>
      </c>
      <c r="V19" s="113">
        <f t="shared" si="1"/>
        <v>3845</v>
      </c>
      <c r="W19" s="113">
        <f t="shared" si="1"/>
        <v>3845</v>
      </c>
      <c r="X19" s="113">
        <f t="shared" si="1"/>
        <v>3845</v>
      </c>
      <c r="Y19" s="113">
        <f t="shared" si="1"/>
        <v>3845</v>
      </c>
      <c r="Z19" s="113">
        <f t="shared" si="1"/>
        <v>3845</v>
      </c>
      <c r="AA19" s="113">
        <f t="shared" si="1"/>
        <v>3845</v>
      </c>
      <c r="AB19" s="113">
        <f t="shared" si="1"/>
        <v>3845</v>
      </c>
      <c r="AC19" s="113">
        <f t="shared" si="1"/>
        <v>3845</v>
      </c>
      <c r="AD19" s="113">
        <f t="shared" si="1"/>
        <v>3845</v>
      </c>
      <c r="AE19" s="113">
        <f t="shared" si="1"/>
        <v>3845</v>
      </c>
      <c r="AF19" s="113"/>
      <c r="AG19" s="113"/>
      <c r="AH19" s="113">
        <f>AE19</f>
        <v>3845</v>
      </c>
      <c r="AI19" s="113"/>
      <c r="AJ19" s="113"/>
      <c r="AK19" s="113">
        <f>AH19</f>
        <v>3845</v>
      </c>
    </row>
    <row r="20" spans="2:38" ht="48" customHeight="1" x14ac:dyDescent="0.35">
      <c r="B20" s="58" t="s">
        <v>225</v>
      </c>
      <c r="C20" s="95">
        <v>3664</v>
      </c>
      <c r="D20" s="95">
        <f t="shared" si="2"/>
        <v>3664</v>
      </c>
      <c r="E20" s="95">
        <f t="shared" si="2"/>
        <v>3664</v>
      </c>
      <c r="F20" s="95">
        <f t="shared" si="2"/>
        <v>3664</v>
      </c>
      <c r="G20" s="95">
        <f t="shared" si="2"/>
        <v>3664</v>
      </c>
      <c r="H20" s="95">
        <f t="shared" si="2"/>
        <v>3664</v>
      </c>
      <c r="I20" s="113">
        <f t="shared" si="0"/>
        <v>3664</v>
      </c>
      <c r="J20" s="113">
        <f t="shared" si="0"/>
        <v>3664</v>
      </c>
      <c r="K20" s="113">
        <f t="shared" si="0"/>
        <v>3664</v>
      </c>
      <c r="L20" s="113">
        <f t="shared" si="0"/>
        <v>3664</v>
      </c>
      <c r="M20" s="113">
        <f t="shared" si="0"/>
        <v>3664</v>
      </c>
      <c r="N20" s="113">
        <f t="shared" si="0"/>
        <v>3664</v>
      </c>
      <c r="O20" s="113">
        <f t="shared" si="0"/>
        <v>3664</v>
      </c>
      <c r="P20" s="113">
        <f t="shared" si="0"/>
        <v>3664</v>
      </c>
      <c r="Q20" s="113">
        <f t="shared" si="0"/>
        <v>3664</v>
      </c>
      <c r="R20" s="113">
        <f t="shared" si="0"/>
        <v>3664</v>
      </c>
      <c r="S20" s="113">
        <f t="shared" si="0"/>
        <v>3664</v>
      </c>
      <c r="T20" s="113">
        <f t="shared" si="0"/>
        <v>3664</v>
      </c>
      <c r="U20" s="113">
        <f t="shared" si="1"/>
        <v>3664</v>
      </c>
      <c r="V20" s="113">
        <f t="shared" si="1"/>
        <v>3664</v>
      </c>
      <c r="W20" s="113">
        <f t="shared" si="1"/>
        <v>3664</v>
      </c>
      <c r="X20" s="113">
        <f t="shared" si="1"/>
        <v>3664</v>
      </c>
      <c r="Y20" s="113">
        <f t="shared" si="1"/>
        <v>3664</v>
      </c>
      <c r="Z20" s="113">
        <f t="shared" si="1"/>
        <v>3664</v>
      </c>
      <c r="AA20" s="113">
        <f t="shared" si="1"/>
        <v>3664</v>
      </c>
      <c r="AB20" s="113">
        <f t="shared" si="1"/>
        <v>3664</v>
      </c>
      <c r="AC20" s="113">
        <f t="shared" si="1"/>
        <v>3664</v>
      </c>
      <c r="AD20" s="113">
        <f t="shared" si="1"/>
        <v>3664</v>
      </c>
      <c r="AE20" s="113">
        <f t="shared" si="1"/>
        <v>3664</v>
      </c>
      <c r="AF20" s="113"/>
      <c r="AG20" s="113"/>
      <c r="AH20" s="113">
        <f>AE20</f>
        <v>3664</v>
      </c>
      <c r="AI20" s="113"/>
      <c r="AJ20" s="113"/>
      <c r="AK20" s="113">
        <f>AH20</f>
        <v>3664</v>
      </c>
    </row>
    <row r="21" spans="2:38" ht="63" x14ac:dyDescent="0.35">
      <c r="B21" s="96" t="s">
        <v>192</v>
      </c>
      <c r="C21" s="248">
        <v>1</v>
      </c>
      <c r="D21" s="248"/>
      <c r="E21" s="248"/>
      <c r="F21" s="248"/>
      <c r="G21" s="248"/>
      <c r="H21" s="248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</row>
    <row r="22" spans="2:38" ht="26.25" x14ac:dyDescent="0.4">
      <c r="B22" s="98" t="s">
        <v>193</v>
      </c>
      <c r="C22" s="249" t="s">
        <v>194</v>
      </c>
      <c r="D22" s="249"/>
      <c r="E22" s="249"/>
      <c r="F22" s="249"/>
      <c r="G22" s="249"/>
      <c r="H22" s="249"/>
    </row>
    <row r="23" spans="2:38" ht="26.25" x14ac:dyDescent="0.4">
      <c r="B23" s="98" t="s">
        <v>197</v>
      </c>
      <c r="C23" s="246" t="s">
        <v>226</v>
      </c>
      <c r="D23" s="246"/>
      <c r="E23" s="246"/>
      <c r="F23" s="246"/>
      <c r="G23" s="246"/>
      <c r="H23" s="246"/>
    </row>
    <row r="24" spans="2:38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8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8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8" ht="26.25" customHeight="1" x14ac:dyDescent="0.35">
      <c r="B27" s="96" t="s">
        <v>203</v>
      </c>
      <c r="C27" s="246" t="s">
        <v>204</v>
      </c>
      <c r="D27" s="246"/>
      <c r="E27" s="246"/>
      <c r="F27" s="246"/>
      <c r="G27" s="246"/>
      <c r="H27" s="246"/>
    </row>
    <row r="28" spans="2:38" ht="26.25" customHeight="1" x14ac:dyDescent="0.35">
      <c r="B28" s="96" t="s">
        <v>206</v>
      </c>
      <c r="C28" s="246" t="s">
        <v>207</v>
      </c>
      <c r="D28" s="246"/>
      <c r="E28" s="246"/>
      <c r="F28" s="246"/>
      <c r="G28" s="246"/>
      <c r="H28" s="246"/>
    </row>
    <row r="29" spans="2:38" ht="63" customHeight="1" x14ac:dyDescent="0.35">
      <c r="B29" s="96" t="s">
        <v>209</v>
      </c>
      <c r="C29" s="246"/>
      <c r="D29" s="246"/>
      <c r="E29" s="246"/>
      <c r="F29" s="246"/>
      <c r="G29" s="246"/>
      <c r="H29" s="246"/>
    </row>
    <row r="30" spans="2:38" ht="26.25" x14ac:dyDescent="0.35">
      <c r="B30" s="114"/>
      <c r="C30" s="270"/>
      <c r="D30" s="270"/>
      <c r="E30" s="270"/>
      <c r="F30" s="270"/>
      <c r="G30" s="246"/>
      <c r="H30" s="246"/>
    </row>
    <row r="32" spans="2:38" x14ac:dyDescent="0.25">
      <c r="C32" s="101"/>
      <c r="E32" s="84"/>
    </row>
    <row r="33" spans="3:679" x14ac:dyDescent="0.25">
      <c r="C33" s="101"/>
      <c r="E33" s="84"/>
    </row>
    <row r="34" spans="3:679" x14ac:dyDescent="0.25">
      <c r="C34" s="101"/>
      <c r="E34" s="84"/>
    </row>
    <row r="35" spans="3:679" x14ac:dyDescent="0.25">
      <c r="C35" s="101"/>
      <c r="E35" s="84"/>
    </row>
    <row r="36" spans="3:679" x14ac:dyDescent="0.25">
      <c r="C36" s="101"/>
      <c r="E36" s="84"/>
    </row>
    <row r="37" spans="3:679" x14ac:dyDescent="0.25">
      <c r="C37" s="101"/>
      <c r="E37" s="84"/>
    </row>
    <row r="38" spans="3:679" x14ac:dyDescent="0.25">
      <c r="C38" s="101"/>
      <c r="E38" s="84"/>
    </row>
    <row r="39" spans="3:679" x14ac:dyDescent="0.25">
      <c r="C39" s="101"/>
      <c r="E39" s="84"/>
    </row>
    <row r="40" spans="3:679" x14ac:dyDescent="0.25">
      <c r="C40" s="101"/>
      <c r="E40" s="84"/>
    </row>
    <row r="41" spans="3:679" x14ac:dyDescent="0.25">
      <c r="C41" s="101"/>
      <c r="E41" s="84"/>
    </row>
    <row r="42" spans="3:679" x14ac:dyDescent="0.25">
      <c r="C42" s="101"/>
      <c r="E42" s="84"/>
    </row>
    <row r="43" spans="3:679" x14ac:dyDescent="0.25">
      <c r="C43" s="101"/>
      <c r="E43" s="84"/>
      <c r="ZA43" s="102">
        <f>'[2]1'!$T$5</f>
        <v>1321.0087719298247</v>
      </c>
      <c r="ZB43" s="102">
        <f>'[2]2'!$T$5</f>
        <v>1320.8157894736842</v>
      </c>
      <c r="ZC43" s="102">
        <f>'[2]3'!$T$5</f>
        <v>1318.4385964912281</v>
      </c>
    </row>
    <row r="44" spans="3:679" x14ac:dyDescent="0.25">
      <c r="C44" s="101"/>
      <c r="E44" s="84"/>
      <c r="ZA44" s="102">
        <f>'[2]1'!$U$5</f>
        <v>1325.6578947368421</v>
      </c>
      <c r="ZB44" s="102">
        <f>'[2]2'!$U$5</f>
        <v>1324.219298245614</v>
      </c>
      <c r="ZC44" s="102">
        <f>'[2]3'!$U$5</f>
        <v>1324.359649122807</v>
      </c>
    </row>
    <row r="45" spans="3:679" x14ac:dyDescent="0.25">
      <c r="C45" s="101"/>
      <c r="E45" s="84"/>
      <c r="ZA45" s="102">
        <f>'[2]1'!$V$5</f>
        <v>1331.8333333333335</v>
      </c>
      <c r="ZB45" s="102">
        <f>'[2]2'!$V$5</f>
        <v>1321.5263157894738</v>
      </c>
      <c r="ZC45" s="102">
        <f>'[2]3'!$V$5</f>
        <v>1322.0526315789475</v>
      </c>
    </row>
    <row r="46" spans="3:679" x14ac:dyDescent="0.25">
      <c r="C46" s="101"/>
      <c r="E46" s="84"/>
      <c r="ZA46" s="102">
        <f>'[2]1'!$W$5</f>
        <v>1330.7280701754385</v>
      </c>
      <c r="ZB46" s="102">
        <f>'[2]2'!$W$5</f>
        <v>1318.3333333333333</v>
      </c>
      <c r="ZC46" s="102">
        <f>'[2]3'!$W$5</f>
        <v>1322.6228070175439</v>
      </c>
    </row>
    <row r="47" spans="3:679" x14ac:dyDescent="0.25">
      <c r="C47" s="101"/>
      <c r="E47" s="84"/>
      <c r="ZA47" s="102">
        <f>'[2]1'!$X$5</f>
        <v>1323.4736842105262</v>
      </c>
      <c r="ZB47" s="102">
        <f>'[2]2'!$X$5</f>
        <v>1328.8771929824561</v>
      </c>
      <c r="ZC47" s="102">
        <f>'[2]3'!$X$5</f>
        <v>1316.6578947368421</v>
      </c>
    </row>
    <row r="48" spans="3:679" x14ac:dyDescent="0.25">
      <c r="C48" s="101"/>
      <c r="E48" s="84"/>
      <c r="ZA48" s="102">
        <f>'[2]1'!$AA$5</f>
        <v>1331.8333333333335</v>
      </c>
      <c r="ZB48" s="102">
        <f>'[2]2'!$AA$5</f>
        <v>1328.8771929824561</v>
      </c>
      <c r="ZC48" s="102">
        <f>'[2]3'!$AA$5</f>
        <v>1324.359649122807</v>
      </c>
    </row>
    <row r="49" spans="3:705" x14ac:dyDescent="0.25">
      <c r="C49" s="101"/>
      <c r="E49" s="84"/>
    </row>
    <row r="50" spans="3:705" x14ac:dyDescent="0.25">
      <c r="C50" s="101"/>
      <c r="E50" s="84"/>
    </row>
    <row r="51" spans="3:705" x14ac:dyDescent="0.25">
      <c r="C51" s="101"/>
      <c r="E51" s="84"/>
      <c r="ZA51" s="103"/>
      <c r="ZB51" s="103"/>
      <c r="ZC51" s="103"/>
      <c r="ZD51" s="103"/>
      <c r="ZE51" s="103"/>
      <c r="ZF51" s="103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  <c r="ZZ51" s="102"/>
      <c r="AAA51" s="102"/>
      <c r="AAB51" s="102"/>
      <c r="AAC51" s="102"/>
    </row>
    <row r="52" spans="3:705" x14ac:dyDescent="0.25">
      <c r="C52" s="101"/>
      <c r="E52" s="84"/>
      <c r="ZA52" s="104"/>
      <c r="ZB52" s="104"/>
      <c r="ZC52" s="104"/>
      <c r="ZD52" s="104"/>
      <c r="ZE52" s="104"/>
      <c r="ZF52" s="104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  <c r="ZZ52" s="102"/>
      <c r="AAA52" s="102"/>
      <c r="AAB52" s="102"/>
      <c r="AAC52" s="102"/>
    </row>
    <row r="53" spans="3:705" x14ac:dyDescent="0.25">
      <c r="C53" s="101"/>
      <c r="ZA53" s="104"/>
      <c r="ZB53" s="105"/>
      <c r="ZC53" s="105"/>
      <c r="ZD53" s="105"/>
      <c r="ZE53" s="105"/>
      <c r="ZF53" s="105"/>
    </row>
    <row r="54" spans="3:705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ZA54" s="102"/>
    </row>
    <row r="55" spans="3:705" x14ac:dyDescent="0.25">
      <c r="ZA55" s="102"/>
    </row>
    <row r="56" spans="3:705" x14ac:dyDescent="0.25">
      <c r="ZA56" s="102"/>
    </row>
  </sheetData>
  <mergeCells count="40">
    <mergeCell ref="B1:AK1"/>
    <mergeCell ref="B2:AK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2" orientation="landscape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>
    <tabColor theme="8" tint="0.59999389629810485"/>
    <pageSetUpPr fitToPage="1"/>
  </sheetPr>
  <dimension ref="B1:ZY54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DP pressure across bag hose AB GDS CO 3</v>
      </c>
      <c r="DR1" s="56" t="str">
        <f>S6</f>
        <v>mmWC</v>
      </c>
    </row>
    <row r="2" spans="2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1" t="s">
        <v>173</v>
      </c>
      <c r="C3" s="251"/>
      <c r="D3" s="251"/>
      <c r="E3" s="251"/>
      <c r="F3" s="252"/>
      <c r="G3" s="257">
        <f>EE2</f>
        <v>45474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212</v>
      </c>
      <c r="AB3" s="250" t="str">
        <f>EE3</f>
        <v>150-180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 t="str">
        <f>'MASTER DATA'!Q465</f>
        <v>150-180</v>
      </c>
      <c r="DQ3" s="71" t="str">
        <f>'MASTER DATA'!R465</f>
        <v>150-180</v>
      </c>
      <c r="DR3" s="71" t="str">
        <f>'MASTER DATA'!S465</f>
        <v>150-180</v>
      </c>
      <c r="DS3" s="71" t="str">
        <f>'MASTER DATA'!T465</f>
        <v>150-180</v>
      </c>
      <c r="DT3" s="71" t="str">
        <f>'MASTER DATA'!U465</f>
        <v>150-180</v>
      </c>
      <c r="DU3" s="71" t="str">
        <f>'MASTER DATA'!V465</f>
        <v>150-180</v>
      </c>
      <c r="DV3" s="71" t="str">
        <f>'MASTER DATA'!W465</f>
        <v>150-180</v>
      </c>
      <c r="DW3" s="71" t="str">
        <f>'MASTER DATA'!X465</f>
        <v>150-180</v>
      </c>
      <c r="DX3" s="71" t="str">
        <f>'MASTER DATA'!Y465</f>
        <v>150-180</v>
      </c>
      <c r="DY3" s="71" t="str">
        <f>'MASTER DATA'!Z465</f>
        <v>150-180</v>
      </c>
      <c r="DZ3" s="71" t="str">
        <f>'MASTER DATA'!AA465</f>
        <v>150-180</v>
      </c>
      <c r="EA3" s="71" t="str">
        <f>'MASTER DATA'!AB465</f>
        <v>150-180</v>
      </c>
      <c r="EB3" s="71" t="str">
        <f>'MASTER DATA'!AC465</f>
        <v>150-180</v>
      </c>
      <c r="EC3" s="71" t="str">
        <f>'MASTER DATA'!AD465</f>
        <v>150-180</v>
      </c>
      <c r="ED3" s="71" t="str">
        <f>'MASTER DATA'!AE465</f>
        <v>150-180</v>
      </c>
      <c r="EE3" s="71" t="str">
        <f>'MASTER DATA'!AF465</f>
        <v>150-180</v>
      </c>
      <c r="EF3" s="71">
        <f>'MASTER DATA'!AG465</f>
        <v>150</v>
      </c>
      <c r="EG3" s="71">
        <f>'MASTER DATA'!AH465</f>
        <v>150</v>
      </c>
      <c r="EH3" s="71">
        <f>'MASTER DATA'!AI465</f>
        <v>150</v>
      </c>
      <c r="EI3" s="71">
        <f>'MASTER DATA'!AJ465</f>
        <v>150</v>
      </c>
      <c r="EJ3" s="71">
        <f>'MASTER DATA'!AK465</f>
        <v>150</v>
      </c>
      <c r="EK3" s="71">
        <f>'MASTER DATA'!AL465</f>
        <v>150</v>
      </c>
      <c r="EL3" s="71">
        <f>'MASTER DATA'!AM465</f>
        <v>150</v>
      </c>
      <c r="EM3" s="71">
        <f>'MASTER DATA'!AN465</f>
        <v>150</v>
      </c>
      <c r="EN3" s="71">
        <f>'MASTER DATA'!AO465</f>
        <v>0</v>
      </c>
      <c r="EO3" s="71">
        <f>'MASTER DATA'!AP465</f>
        <v>0</v>
      </c>
      <c r="EP3" s="71">
        <f>'MASTER DATA'!AQ465</f>
        <v>0</v>
      </c>
      <c r="EQ3" s="71">
        <f>'MASTER DATA'!AR465</f>
        <v>0</v>
      </c>
      <c r="ER3" s="71">
        <f>'MASTER DATA'!AS465</f>
        <v>0</v>
      </c>
      <c r="ES3" s="71">
        <f>'MASTER DATA'!AT465</f>
        <v>0</v>
      </c>
      <c r="ET3" s="71">
        <f>'MASTER DATA'!AU465</f>
        <v>0</v>
      </c>
      <c r="EU3" s="71">
        <f>'MASTER DATA'!AV465</f>
        <v>0</v>
      </c>
      <c r="EV3" s="71">
        <f>'MASTER DATA'!AW465</f>
        <v>0</v>
      </c>
      <c r="EW3" s="71">
        <f>'MASTER DATA'!AX465</f>
        <v>0</v>
      </c>
      <c r="EX3" s="71">
        <f>'MASTER DATA'!AY399</f>
        <v>0</v>
      </c>
      <c r="EY3" s="71">
        <f>'MASTER DATA'!AZ399</f>
        <v>0</v>
      </c>
      <c r="EZ3" s="71">
        <f>'MASTER DATA'!BA399</f>
        <v>0</v>
      </c>
      <c r="FA3" s="71">
        <f>'MASTER DATA'!BB399</f>
        <v>0</v>
      </c>
      <c r="FB3" s="71">
        <f>'MASTER DATA'!BC399</f>
        <v>0</v>
      </c>
      <c r="FC3" s="71">
        <f>'MASTER DATA'!BD399</f>
        <v>0</v>
      </c>
      <c r="FD3" s="71">
        <f>'MASTER DATA'!BE399</f>
        <v>0</v>
      </c>
      <c r="FE3" s="71">
        <f>'MASTER DATA'!BF399</f>
        <v>0</v>
      </c>
      <c r="FF3" s="71">
        <f>'MASTER DATA'!BG399</f>
        <v>0</v>
      </c>
      <c r="FG3" s="71">
        <f>'MASTER DATA'!BH399</f>
        <v>0</v>
      </c>
      <c r="FH3" s="71">
        <f>'MASTER DATA'!BI399</f>
        <v>0</v>
      </c>
      <c r="FI3" s="71">
        <f>'MASTER DATA'!BJ399</f>
        <v>0</v>
      </c>
      <c r="FJ3" s="71">
        <f>'MASTER DATA'!BK399</f>
        <v>0</v>
      </c>
      <c r="FK3" s="71">
        <f>'MASTER DATA'!BL399</f>
        <v>0</v>
      </c>
      <c r="FL3" s="71">
        <f>'MASTER DATA'!BM399</f>
        <v>0</v>
      </c>
      <c r="FM3" s="71">
        <f>'MASTER DATA'!BN399</f>
        <v>0</v>
      </c>
      <c r="FN3" s="71">
        <f>'MASTER DATA'!BO399</f>
        <v>0</v>
      </c>
      <c r="FO3" s="71">
        <f>'MASTER DATA'!BP399</f>
        <v>0</v>
      </c>
      <c r="FP3" s="71">
        <f>'MASTER DATA'!BQ399</f>
        <v>0</v>
      </c>
      <c r="FQ3" s="70">
        <f>'MASTER DATA'!BR67</f>
        <v>0</v>
      </c>
      <c r="FR3" s="70">
        <f>'MASTER DATA'!BS67</f>
        <v>0</v>
      </c>
      <c r="FS3" s="70">
        <f>'MASTER DATA'!BT67</f>
        <v>0</v>
      </c>
      <c r="FT3" s="70">
        <f>'MASTER DATA'!BU67</f>
        <v>0</v>
      </c>
    </row>
    <row r="4" spans="2:176" ht="41.45" customHeight="1" x14ac:dyDescent="0.5">
      <c r="B4" s="252" t="s">
        <v>177</v>
      </c>
      <c r="C4" s="259"/>
      <c r="D4" s="259"/>
      <c r="E4" s="259"/>
      <c r="F4" s="259"/>
      <c r="G4" s="260" t="s">
        <v>213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DATA'!Q466</f>
        <v>180</v>
      </c>
      <c r="DQ4" s="71">
        <f>'MASTER DATA'!R466</f>
        <v>180</v>
      </c>
      <c r="DR4" s="71">
        <f>'MASTER DATA'!S466</f>
        <v>170</v>
      </c>
      <c r="DS4" s="71">
        <f>'MASTER DATA'!T466</f>
        <v>170</v>
      </c>
      <c r="DT4" s="71">
        <f>'MASTER DATA'!U466</f>
        <v>180</v>
      </c>
      <c r="DU4" s="71">
        <f>'MASTER DATA'!V466</f>
        <v>175</v>
      </c>
      <c r="DV4" s="71">
        <f>'MASTER DATA'!W466</f>
        <v>170</v>
      </c>
      <c r="DW4" s="71">
        <f>'MASTER DATA'!X466</f>
        <v>160</v>
      </c>
      <c r="DX4" s="71">
        <f>'MASTER DATA'!Y466</f>
        <v>170</v>
      </c>
      <c r="DY4" s="71">
        <f>'MASTER DATA'!Z466</f>
        <v>175</v>
      </c>
      <c r="DZ4" s="71">
        <f>'MASTER DATA'!AA466</f>
        <v>170</v>
      </c>
      <c r="EA4" s="71">
        <f>'MASTER DATA'!AB466</f>
        <v>180</v>
      </c>
      <c r="EB4" s="71">
        <f>'MASTER DATA'!AC466</f>
        <v>190</v>
      </c>
      <c r="EC4" s="71">
        <f>'MASTER DATA'!AD466</f>
        <v>170</v>
      </c>
      <c r="ED4" s="71">
        <f>'MASTER DATA'!AE466</f>
        <v>160</v>
      </c>
      <c r="EE4" s="71">
        <f>'MASTER DATA'!AF466</f>
        <v>155</v>
      </c>
      <c r="EF4" s="71"/>
      <c r="EG4" s="71">
        <f>'MASTER DATA'!AH466</f>
        <v>0</v>
      </c>
      <c r="EH4" s="71">
        <f>'MASTER DATA'!AI466</f>
        <v>0</v>
      </c>
      <c r="EI4" s="71">
        <f>'MASTER DATA'!AJ466</f>
        <v>0</v>
      </c>
      <c r="EJ4" s="71">
        <f>'MASTER DATA'!AK466</f>
        <v>0</v>
      </c>
      <c r="EK4" s="71">
        <f>'MASTER DATA'!AL466</f>
        <v>0</v>
      </c>
      <c r="EL4" s="71">
        <f>'MASTER DATA'!AM466</f>
        <v>0</v>
      </c>
      <c r="EM4" s="71">
        <f>'MASTER DATA'!AN466</f>
        <v>0</v>
      </c>
      <c r="EN4" s="71">
        <f>'MASTER DATA'!AO466</f>
        <v>0</v>
      </c>
      <c r="EO4" s="71">
        <f>'MASTER DATA'!AP466</f>
        <v>0</v>
      </c>
      <c r="EP4" s="71">
        <f>'MASTER DATA'!AQ466</f>
        <v>0</v>
      </c>
      <c r="EQ4" s="71">
        <f>'MASTER DATA'!AR466</f>
        <v>0</v>
      </c>
      <c r="ER4" s="71">
        <f>'MASTER DATA'!AS466</f>
        <v>0</v>
      </c>
      <c r="ES4" s="71">
        <f>'MASTER DATA'!AT466</f>
        <v>0</v>
      </c>
      <c r="ET4" s="71">
        <f>'MASTER DATA'!AU466</f>
        <v>0</v>
      </c>
      <c r="EU4" s="71">
        <f>'MASTER DATA'!AV466</f>
        <v>0</v>
      </c>
      <c r="EV4" s="71">
        <f>'MASTER DATA'!AW466</f>
        <v>0</v>
      </c>
      <c r="EW4" s="71">
        <f>'MASTER DATA'!AX466</f>
        <v>0</v>
      </c>
      <c r="EX4" s="71">
        <f>'MASTER DATA'!AY400</f>
        <v>0</v>
      </c>
      <c r="EY4" s="71">
        <f>'MASTER DATA'!AZ400</f>
        <v>0</v>
      </c>
      <c r="EZ4" s="71">
        <f>'MASTER DATA'!BA400</f>
        <v>0</v>
      </c>
      <c r="FA4" s="71">
        <f>'MASTER DATA'!BB400</f>
        <v>0</v>
      </c>
      <c r="FB4" s="71">
        <f>'MASTER DATA'!BC400</f>
        <v>0</v>
      </c>
      <c r="FC4" s="71">
        <f>'MASTER DATA'!BD400</f>
        <v>0</v>
      </c>
      <c r="FD4" s="71">
        <f>'MASTER DATA'!BE400</f>
        <v>0</v>
      </c>
      <c r="FE4" s="71">
        <f>'MASTER DATA'!BF400</f>
        <v>0</v>
      </c>
      <c r="FF4" s="71">
        <f>'MASTER DATA'!BG400</f>
        <v>0</v>
      </c>
      <c r="FG4" s="71">
        <f>'MASTER DATA'!BH400</f>
        <v>0</v>
      </c>
      <c r="FH4" s="71">
        <f>'MASTER DATA'!BI400</f>
        <v>0</v>
      </c>
      <c r="FI4" s="71">
        <f>'MASTER DATA'!BJ400</f>
        <v>0</v>
      </c>
      <c r="FJ4" s="71">
        <f>'MASTER DATA'!BK400</f>
        <v>0</v>
      </c>
      <c r="FK4" s="71">
        <f>'MASTER DATA'!BL400</f>
        <v>0</v>
      </c>
      <c r="FL4" s="71">
        <f>'MASTER DATA'!BM400</f>
        <v>0</v>
      </c>
      <c r="FM4" s="71">
        <f>'MASTER DATA'!BN400</f>
        <v>0</v>
      </c>
      <c r="FN4" s="71">
        <f>'MASTER DATA'!BO400</f>
        <v>0</v>
      </c>
      <c r="FO4" s="71">
        <f>'MASTER DATA'!BP400</f>
        <v>0</v>
      </c>
      <c r="FP4" s="71">
        <f>'MASTER DATA'!BQ400</f>
        <v>0</v>
      </c>
      <c r="FQ4" s="70">
        <f>'MASTER DATA'!BR68</f>
        <v>0</v>
      </c>
      <c r="FR4" s="70">
        <f>'MASTER DATA'!BS68</f>
        <v>0</v>
      </c>
      <c r="FS4" s="70">
        <f>'MASTER DATA'!BT68</f>
        <v>0</v>
      </c>
      <c r="FT4" s="70">
        <f>'MASTER DATA'!BU68</f>
        <v>0</v>
      </c>
    </row>
    <row r="5" spans="2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DATA'!C465</f>
        <v>mmWC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1" t="s">
        <v>188</v>
      </c>
      <c r="C7" s="251"/>
      <c r="D7" s="251"/>
      <c r="E7" s="251"/>
      <c r="F7" s="252"/>
      <c r="G7" s="263" t="str">
        <f>'MASTER DATA'!B465</f>
        <v>DP pressure across bag hose AB GDS CO 3</v>
      </c>
      <c r="H7" s="264"/>
      <c r="I7" s="264"/>
      <c r="J7" s="264"/>
      <c r="K7" s="264"/>
      <c r="L7" s="264"/>
      <c r="M7" s="264"/>
      <c r="N7" s="265"/>
      <c r="O7" s="60" t="s">
        <v>277</v>
      </c>
      <c r="P7" s="74"/>
      <c r="Q7" s="74"/>
      <c r="R7" s="74"/>
      <c r="S7" s="269">
        <f>ED4</f>
        <v>160</v>
      </c>
      <c r="T7" s="269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1"/>
      <c r="C8" s="251"/>
      <c r="D8" s="251"/>
      <c r="E8" s="251"/>
      <c r="F8" s="252"/>
      <c r="G8" s="266"/>
      <c r="H8" s="267"/>
      <c r="I8" s="267"/>
      <c r="J8" s="267"/>
      <c r="K8" s="267"/>
      <c r="L8" s="267"/>
      <c r="M8" s="267"/>
      <c r="N8" s="268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160</v>
      </c>
      <c r="AH9" s="57"/>
      <c r="AK9" s="75">
        <f>222/224*100</f>
        <v>99.107142857142861</v>
      </c>
    </row>
    <row r="10" spans="2:176" ht="408.75" customHeight="1" x14ac:dyDescent="0.25">
      <c r="B10" s="247" t="str">
        <f>G7</f>
        <v>DP pressure across bag hose AB GDS CO 3</v>
      </c>
      <c r="G10" s="84" t="str">
        <f>EE3</f>
        <v>150-180</v>
      </c>
      <c r="AH10" s="57"/>
      <c r="AI10" s="85"/>
    </row>
    <row r="11" spans="2:176" ht="408" customHeight="1" x14ac:dyDescent="0.25">
      <c r="B11" s="247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24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>
    <tabColor theme="8" tint="-0.249977111117893"/>
    <pageSetUpPr fitToPage="1"/>
  </sheetPr>
  <dimension ref="B1:AAC56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7" width="12.140625" style="46" customWidth="1"/>
    <col min="38" max="38" width="7.42578125" style="46" customWidth="1"/>
    <col min="39" max="39" width="9.28515625" style="46"/>
    <col min="40" max="43" width="13.7109375" style="46" hidden="1" customWidth="1"/>
    <col min="44" max="44" width="13" style="46" hidden="1" customWidth="1"/>
    <col min="45" max="46" width="13.7109375" style="46" hidden="1" customWidth="1"/>
    <col min="47" max="48" width="13" style="46" hidden="1" customWidth="1"/>
    <col min="49" max="49" width="13.7109375" style="46" hidden="1" customWidth="1"/>
    <col min="50" max="50" width="13" style="46" hidden="1" customWidth="1"/>
    <col min="51" max="66" width="13.7109375" style="46" hidden="1" customWidth="1"/>
    <col min="67" max="67" width="11.28515625" style="46" hidden="1" customWidth="1"/>
    <col min="68" max="68" width="12.28515625" style="46" hidden="1" customWidth="1"/>
    <col min="69" max="69" width="12" style="46" hidden="1" customWidth="1"/>
    <col min="70" max="70" width="13.42578125" style="46" hidden="1" customWidth="1"/>
    <col min="71" max="71" width="14.28515625" style="46" hidden="1" customWidth="1"/>
    <col min="72" max="72" width="12.28515625" style="46" hidden="1" customWidth="1"/>
    <col min="73" max="75" width="11.7109375" style="46" hidden="1" customWidth="1"/>
    <col min="76" max="76" width="11.5703125" style="46" hidden="1" customWidth="1"/>
    <col min="77" max="77" width="12.7109375" style="46" hidden="1" customWidth="1"/>
    <col min="78" max="78" width="12.28515625" style="46" hidden="1" customWidth="1"/>
    <col min="79" max="79" width="10.28515625" style="46" hidden="1" customWidth="1"/>
    <col min="80" max="86" width="16.28515625" style="46" hidden="1" customWidth="1"/>
    <col min="87" max="87" width="14.7109375" style="46" hidden="1" customWidth="1"/>
    <col min="88" max="101" width="16.28515625" style="46" hidden="1" customWidth="1"/>
    <col min="102" max="103" width="11.28515625" style="46" hidden="1" customWidth="1"/>
    <col min="104" max="104" width="14.5703125" style="46" hidden="1" customWidth="1"/>
    <col min="105" max="106" width="11.28515625" style="46" hidden="1" customWidth="1"/>
    <col min="107" max="112" width="13.42578125" style="46" hidden="1" customWidth="1"/>
    <col min="113" max="123" width="12.85546875" style="46" hidden="1" customWidth="1"/>
    <col min="124" max="130" width="12.85546875" style="46" customWidth="1"/>
    <col min="131" max="156" width="14.28515625" style="46" customWidth="1"/>
    <col min="157" max="16384" width="9.28515625" style="46"/>
  </cols>
  <sheetData>
    <row r="1" spans="2:156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285"/>
      <c r="AI1" s="285"/>
      <c r="AJ1" s="285"/>
      <c r="AK1" s="285"/>
      <c r="AL1" s="52"/>
      <c r="AM1" s="53" t="s">
        <v>169</v>
      </c>
      <c r="AN1" s="54" t="s">
        <v>170</v>
      </c>
      <c r="AO1" s="54"/>
      <c r="AP1" s="54" t="s">
        <v>1</v>
      </c>
      <c r="AQ1" s="54" t="s">
        <v>3</v>
      </c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DT1" s="54" t="str">
        <f>G7</f>
        <v>Availability of CO 3 CD GDS Dedusting Units</v>
      </c>
      <c r="DV1" s="106" t="str">
        <f>G8</f>
        <v>%</v>
      </c>
    </row>
    <row r="2" spans="2:156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  <c r="AK2" s="256"/>
      <c r="AL2" s="57"/>
      <c r="AM2" s="58" t="s">
        <v>172</v>
      </c>
      <c r="AN2" s="59">
        <v>42461</v>
      </c>
      <c r="AO2" s="59">
        <v>42491</v>
      </c>
      <c r="AP2" s="59">
        <v>42522</v>
      </c>
      <c r="AQ2" s="59">
        <v>42552</v>
      </c>
      <c r="AR2" s="59">
        <v>42583</v>
      </c>
      <c r="AS2" s="59">
        <v>42614</v>
      </c>
      <c r="AT2" s="59">
        <v>42644</v>
      </c>
      <c r="AU2" s="59">
        <v>42675</v>
      </c>
      <c r="AV2" s="59">
        <v>42705</v>
      </c>
      <c r="AW2" s="59">
        <v>42736</v>
      </c>
      <c r="AX2" s="59">
        <v>42767</v>
      </c>
      <c r="AY2" s="59">
        <v>42795</v>
      </c>
      <c r="AZ2" s="59">
        <v>42826</v>
      </c>
      <c r="BA2" s="59">
        <v>42856</v>
      </c>
      <c r="BB2" s="59">
        <v>42887</v>
      </c>
      <c r="BC2" s="59">
        <v>42917</v>
      </c>
      <c r="BD2" s="59">
        <v>42948</v>
      </c>
      <c r="BE2" s="59">
        <v>42979</v>
      </c>
      <c r="BF2" s="59">
        <v>43009</v>
      </c>
      <c r="BG2" s="59">
        <v>43040</v>
      </c>
      <c r="BH2" s="59">
        <v>43070</v>
      </c>
      <c r="BI2" s="59">
        <v>43101</v>
      </c>
      <c r="BJ2" s="59">
        <v>43132</v>
      </c>
      <c r="BK2" s="59">
        <v>43160</v>
      </c>
      <c r="BL2" s="59">
        <v>43191</v>
      </c>
      <c r="BM2" s="59">
        <v>43221</v>
      </c>
      <c r="BN2" s="59">
        <v>43252</v>
      </c>
      <c r="BO2" s="59">
        <v>43282</v>
      </c>
      <c r="BP2" s="59">
        <v>43313</v>
      </c>
      <c r="BQ2" s="59">
        <v>43344</v>
      </c>
      <c r="BR2" s="59">
        <v>43374</v>
      </c>
      <c r="BS2" s="59">
        <v>43405</v>
      </c>
      <c r="BT2" s="59">
        <v>43435</v>
      </c>
      <c r="BU2" s="59">
        <v>43466</v>
      </c>
      <c r="BV2" s="59">
        <v>43497</v>
      </c>
      <c r="BW2" s="59">
        <v>43525</v>
      </c>
      <c r="BX2" s="59">
        <v>43556</v>
      </c>
      <c r="BY2" s="59">
        <v>43586</v>
      </c>
      <c r="BZ2" s="59">
        <v>43617</v>
      </c>
      <c r="CA2" s="59">
        <v>43647</v>
      </c>
      <c r="CB2" s="59">
        <v>43678</v>
      </c>
      <c r="CC2" s="59">
        <v>43709</v>
      </c>
      <c r="CD2" s="59">
        <v>43739</v>
      </c>
      <c r="CE2" s="59">
        <v>43770</v>
      </c>
      <c r="CF2" s="59">
        <v>43800</v>
      </c>
      <c r="CG2" s="59">
        <v>43831</v>
      </c>
      <c r="CH2" s="59">
        <v>43862</v>
      </c>
      <c r="CI2" s="59">
        <v>43891</v>
      </c>
      <c r="CJ2" s="59">
        <v>43922</v>
      </c>
      <c r="CK2" s="59">
        <v>43952</v>
      </c>
      <c r="CL2" s="59">
        <v>43983</v>
      </c>
      <c r="CM2" s="59">
        <v>44013</v>
      </c>
      <c r="CN2" s="59">
        <v>44044</v>
      </c>
      <c r="CO2" s="59">
        <v>44075</v>
      </c>
      <c r="CP2" s="59">
        <v>44105</v>
      </c>
      <c r="CQ2" s="59">
        <v>44136</v>
      </c>
      <c r="CR2" s="59">
        <v>44166</v>
      </c>
      <c r="CS2" s="59">
        <v>44197</v>
      </c>
      <c r="CT2" s="59">
        <v>44228</v>
      </c>
      <c r="CU2" s="59">
        <v>44256</v>
      </c>
      <c r="CV2" s="59">
        <v>44287</v>
      </c>
      <c r="CW2" s="59">
        <v>44317</v>
      </c>
      <c r="CX2" s="59">
        <v>44348</v>
      </c>
      <c r="CY2" s="59">
        <v>44378</v>
      </c>
      <c r="CZ2" s="59">
        <v>44409</v>
      </c>
      <c r="DA2" s="59">
        <v>44440</v>
      </c>
      <c r="DB2" s="59">
        <v>44470</v>
      </c>
      <c r="DC2" s="59">
        <v>44501</v>
      </c>
      <c r="DD2" s="59">
        <v>44531</v>
      </c>
      <c r="DE2" s="59">
        <v>44562</v>
      </c>
      <c r="DF2" s="59">
        <v>44593</v>
      </c>
      <c r="DG2" s="59">
        <v>44621</v>
      </c>
      <c r="DH2" s="59">
        <v>44652</v>
      </c>
      <c r="DI2" s="59">
        <v>44682</v>
      </c>
      <c r="DJ2" s="59">
        <v>44713</v>
      </c>
      <c r="DK2" s="59">
        <v>44743</v>
      </c>
      <c r="DL2" s="59">
        <v>44774</v>
      </c>
      <c r="DM2" s="59">
        <v>44805</v>
      </c>
      <c r="DN2" s="59">
        <v>44835</v>
      </c>
      <c r="DO2" s="59">
        <v>44866</v>
      </c>
      <c r="DP2" s="59">
        <v>44896</v>
      </c>
      <c r="DQ2" s="59">
        <v>44927</v>
      </c>
      <c r="DR2" s="59">
        <v>44958</v>
      </c>
      <c r="DS2" s="59">
        <v>44986</v>
      </c>
      <c r="DT2" s="59">
        <v>45017</v>
      </c>
      <c r="DU2" s="59">
        <v>45047</v>
      </c>
      <c r="DV2" s="59">
        <v>45078</v>
      </c>
      <c r="DW2" s="59">
        <v>45108</v>
      </c>
      <c r="DX2" s="59">
        <v>45139</v>
      </c>
      <c r="DY2" s="59">
        <v>45170</v>
      </c>
      <c r="DZ2" s="59">
        <v>45200</v>
      </c>
      <c r="EA2" s="59">
        <v>45231</v>
      </c>
      <c r="EB2" s="59">
        <v>45261</v>
      </c>
      <c r="EC2" s="59">
        <v>45292</v>
      </c>
      <c r="ED2" s="59">
        <v>45323</v>
      </c>
      <c r="EE2" s="59">
        <v>45352</v>
      </c>
      <c r="EF2" s="59">
        <v>45383</v>
      </c>
      <c r="EG2" s="59">
        <v>45413</v>
      </c>
      <c r="EH2" s="59">
        <v>45444</v>
      </c>
      <c r="EI2" s="59">
        <v>45474</v>
      </c>
      <c r="EJ2" s="59">
        <v>45505</v>
      </c>
      <c r="EK2" s="59">
        <v>45536</v>
      </c>
      <c r="EL2" s="59">
        <v>45566</v>
      </c>
      <c r="EM2" s="59">
        <v>45597</v>
      </c>
      <c r="EN2" s="59">
        <v>45627</v>
      </c>
      <c r="EO2" s="59">
        <v>45658</v>
      </c>
      <c r="EP2" s="59">
        <v>45689</v>
      </c>
      <c r="EQ2" s="59">
        <v>45717</v>
      </c>
      <c r="ER2" s="59">
        <v>45748</v>
      </c>
      <c r="ES2" s="59">
        <v>45778</v>
      </c>
      <c r="ET2" s="59">
        <v>45809</v>
      </c>
      <c r="EU2" s="59">
        <v>45839</v>
      </c>
      <c r="EV2" s="59">
        <v>45870</v>
      </c>
      <c r="EW2" s="59">
        <v>45901</v>
      </c>
      <c r="EX2" s="59">
        <v>45931</v>
      </c>
      <c r="EY2" s="59">
        <v>45962</v>
      </c>
      <c r="EZ2" s="59">
        <v>45992</v>
      </c>
    </row>
    <row r="3" spans="2:156" ht="41.45" customHeight="1" x14ac:dyDescent="0.5">
      <c r="B3" s="271" t="s">
        <v>173</v>
      </c>
      <c r="C3" s="251"/>
      <c r="D3" s="251"/>
      <c r="E3" s="251"/>
      <c r="F3" s="252"/>
      <c r="G3" s="257">
        <f>EI2</f>
        <v>45474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7"/>
      <c r="AM3" s="68" t="s">
        <v>217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95</v>
      </c>
      <c r="AW3" s="69">
        <v>95</v>
      </c>
      <c r="AX3" s="69">
        <v>95</v>
      </c>
      <c r="AY3" s="69">
        <v>95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</v>
      </c>
      <c r="BI3" s="69">
        <v>94</v>
      </c>
      <c r="BJ3" s="69">
        <v>94</v>
      </c>
      <c r="BK3" s="69">
        <v>94</v>
      </c>
      <c r="BL3" s="69">
        <v>94.1</v>
      </c>
      <c r="BM3" s="69">
        <v>94.1</v>
      </c>
      <c r="BN3" s="69">
        <v>94.1</v>
      </c>
      <c r="BO3" s="69">
        <v>94.1</v>
      </c>
      <c r="BP3" s="69">
        <v>94.1</v>
      </c>
      <c r="BQ3" s="69">
        <v>94.1</v>
      </c>
      <c r="BR3" s="69">
        <v>94.1</v>
      </c>
      <c r="BS3" s="69">
        <v>59.2</v>
      </c>
      <c r="BT3" s="69">
        <v>94.1</v>
      </c>
      <c r="BU3" s="69">
        <v>94.1</v>
      </c>
      <c r="BV3" s="69">
        <v>94.1</v>
      </c>
      <c r="BW3" s="69">
        <v>94.1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99</v>
      </c>
      <c r="CE3" s="69">
        <v>99</v>
      </c>
      <c r="CF3" s="69">
        <v>99</v>
      </c>
      <c r="CG3" s="69">
        <v>99</v>
      </c>
      <c r="CH3" s="69">
        <v>98</v>
      </c>
      <c r="CI3" s="69">
        <v>98</v>
      </c>
      <c r="CJ3" s="69">
        <v>98</v>
      </c>
      <c r="CK3" s="69">
        <v>98</v>
      </c>
      <c r="CL3" s="69">
        <v>98</v>
      </c>
      <c r="CM3" s="69">
        <v>98</v>
      </c>
      <c r="CN3" s="69">
        <v>98</v>
      </c>
      <c r="CO3" s="69">
        <v>98</v>
      </c>
      <c r="CP3" s="69">
        <v>99</v>
      </c>
      <c r="CQ3" s="69">
        <v>99</v>
      </c>
      <c r="CR3" s="69">
        <v>99</v>
      </c>
      <c r="CS3" s="69">
        <v>99</v>
      </c>
      <c r="CT3" s="69">
        <v>99</v>
      </c>
      <c r="CU3" s="69">
        <v>98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v>99</v>
      </c>
      <c r="DQ3" s="69">
        <v>99</v>
      </c>
      <c r="DR3" s="69">
        <v>99</v>
      </c>
      <c r="DS3" s="69">
        <v>99</v>
      </c>
      <c r="DT3" s="70">
        <f>'MASTER DATA'!Q423</f>
        <v>96</v>
      </c>
      <c r="DU3" s="70">
        <f>'MASTER DATA'!R423</f>
        <v>96</v>
      </c>
      <c r="DV3" s="70">
        <f>'MASTER DATA'!S423</f>
        <v>96</v>
      </c>
      <c r="DW3" s="70">
        <f>'MASTER DATA'!T423</f>
        <v>96</v>
      </c>
      <c r="DX3" s="70">
        <f>'MASTER DATA'!U423</f>
        <v>96</v>
      </c>
      <c r="DY3" s="70">
        <f>'MASTER DATA'!V423</f>
        <v>96</v>
      </c>
      <c r="DZ3" s="70">
        <f>'MASTER DATA'!W423</f>
        <v>96</v>
      </c>
      <c r="EA3" s="70">
        <f>'MASTER DATA'!X423</f>
        <v>96</v>
      </c>
      <c r="EB3" s="70">
        <f>'MASTER DATA'!Y423</f>
        <v>96</v>
      </c>
      <c r="EC3" s="70">
        <f>'MASTER DATA'!Z423</f>
        <v>96</v>
      </c>
      <c r="ED3" s="70">
        <f>'MASTER DATA'!AA423</f>
        <v>96</v>
      </c>
      <c r="EE3" s="70">
        <f>'MASTER DATA'!AB423</f>
        <v>96</v>
      </c>
      <c r="EF3" s="70">
        <f>'MASTER DATA'!AC423</f>
        <v>98</v>
      </c>
      <c r="EG3" s="70">
        <f>'MASTER DATA'!AD423</f>
        <v>98</v>
      </c>
      <c r="EH3" s="70">
        <f>'MASTER DATA'!AE423</f>
        <v>98</v>
      </c>
      <c r="EI3" s="70">
        <f>'MASTER DATA'!AF423</f>
        <v>98</v>
      </c>
      <c r="EJ3" s="70">
        <f>'MASTER DATA'!AG423</f>
        <v>98</v>
      </c>
      <c r="EK3" s="70">
        <f>'MASTER DATA'!AH423</f>
        <v>98</v>
      </c>
      <c r="EL3" s="70">
        <f>'MASTER DATA'!AI423</f>
        <v>98</v>
      </c>
      <c r="EM3" s="70">
        <f>'MASTER DATA'!AJ423</f>
        <v>98</v>
      </c>
      <c r="EN3" s="70">
        <f>'MASTER DATA'!AK423</f>
        <v>98</v>
      </c>
      <c r="EO3" s="70">
        <f>'MASTER DATA'!AL423</f>
        <v>98</v>
      </c>
      <c r="EP3" s="70">
        <f>'MASTER DATA'!AM423</f>
        <v>98</v>
      </c>
      <c r="EQ3" s="70">
        <f>'MASTER DATA'!AN423</f>
        <v>98</v>
      </c>
      <c r="ER3" s="70">
        <f>'MASTER DATA'!AO423</f>
        <v>100</v>
      </c>
      <c r="ES3" s="70">
        <f>'MASTER DATA'!AP423</f>
        <v>100</v>
      </c>
      <c r="ET3" s="70">
        <f>'MASTER DATA'!AQ423</f>
        <v>100</v>
      </c>
      <c r="EU3" s="70">
        <f>'MASTER DATA'!AR423</f>
        <v>0</v>
      </c>
      <c r="EV3" s="70">
        <f>'MASTER DATA'!AS423</f>
        <v>0</v>
      </c>
      <c r="EW3" s="71">
        <f>'MASTER DATA'!AT357</f>
        <v>0</v>
      </c>
      <c r="EX3" s="71">
        <f>'MASTER DATA'!AU357</f>
        <v>0</v>
      </c>
      <c r="EY3" s="71">
        <f>'MASTER DATA'!AV357</f>
        <v>0</v>
      </c>
      <c r="EZ3" s="71">
        <f>'MASTER DATA'!AW357</f>
        <v>0</v>
      </c>
    </row>
    <row r="4" spans="2:156" ht="41.45" customHeight="1" x14ac:dyDescent="0.5">
      <c r="B4" s="278" t="s">
        <v>177</v>
      </c>
      <c r="C4" s="259"/>
      <c r="D4" s="259"/>
      <c r="E4" s="259"/>
      <c r="F4" s="259"/>
      <c r="G4" s="279" t="s">
        <v>218</v>
      </c>
      <c r="H4" s="280"/>
      <c r="I4" s="280"/>
      <c r="J4" s="280"/>
      <c r="K4" s="280"/>
      <c r="L4" s="280"/>
      <c r="M4" s="280"/>
      <c r="N4" s="281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7"/>
      <c r="AM4" s="68" t="s">
        <v>5</v>
      </c>
      <c r="AN4" s="69">
        <v>97.022416402398093</v>
      </c>
      <c r="AO4" s="69">
        <v>96.726824726356995</v>
      </c>
      <c r="AP4" s="69">
        <v>96.753429737719003</v>
      </c>
      <c r="AQ4" s="69">
        <v>91.497913390378997</v>
      </c>
      <c r="AR4" s="69">
        <v>96.017097020290805</v>
      </c>
      <c r="AS4" s="69">
        <v>97.079860994746397</v>
      </c>
      <c r="AT4" s="69">
        <v>96.480158070624597</v>
      </c>
      <c r="AU4" s="69">
        <v>62.685430783791098</v>
      </c>
      <c r="AV4" s="69">
        <v>96.707301243203901</v>
      </c>
      <c r="AW4" s="69">
        <v>98.132245707827906</v>
      </c>
      <c r="AX4" s="69">
        <v>97.957422939738606</v>
      </c>
      <c r="AY4" s="69">
        <v>97.3313096653158</v>
      </c>
      <c r="AZ4" s="69">
        <v>97.500795157798805</v>
      </c>
      <c r="BA4" s="69">
        <v>97.349643951873503</v>
      </c>
      <c r="BB4" s="69">
        <v>97.655901171318206</v>
      </c>
      <c r="BC4" s="69">
        <v>97.650890380966302</v>
      </c>
      <c r="BD4" s="69">
        <v>96.6587837368198</v>
      </c>
      <c r="BE4" s="69">
        <v>97.706752927886697</v>
      </c>
      <c r="BF4" s="69">
        <v>98.786926234246707</v>
      </c>
      <c r="BG4" s="69">
        <v>62.9941292611827</v>
      </c>
      <c r="BH4" s="69">
        <v>98.000326597984397</v>
      </c>
      <c r="BI4" s="69">
        <v>97.949249506364794</v>
      </c>
      <c r="BJ4" s="69">
        <v>96.895769331100794</v>
      </c>
      <c r="BK4" s="69">
        <v>97.345746668327294</v>
      </c>
      <c r="BL4" s="69">
        <f>'[1]MASTER DATA'!B130</f>
        <v>96.276280930816355</v>
      </c>
      <c r="BM4" s="69">
        <f>'[1]MASTER DATA'!C130</f>
        <v>97.226543906218154</v>
      </c>
      <c r="BN4" s="69">
        <f>'[1]MASTER DATA'!D130</f>
        <v>97.00385797069552</v>
      </c>
      <c r="BO4" s="69">
        <f>'[1]MASTER DATA'!E130</f>
        <v>96.895592309442264</v>
      </c>
      <c r="BP4" s="69">
        <f>'[1]MASTER DATA'!F130</f>
        <v>96.547047354922157</v>
      </c>
      <c r="BQ4" s="69">
        <f>'[1]MASTER DATA'!G130</f>
        <v>96.90666666666668</v>
      </c>
      <c r="BR4" s="69">
        <f>'[1]MASTER DATA'!H130</f>
        <v>96.266724711479284</v>
      </c>
      <c r="BS4" s="69">
        <f>'[1]MASTER DATA'!I130</f>
        <v>63.973214285714299</v>
      </c>
      <c r="BT4" s="69">
        <f>'[1]MASTER DATA'!J130</f>
        <v>98.510652546812807</v>
      </c>
      <c r="BU4" s="69">
        <f>'[1]MASTER DATA'!K130</f>
        <v>97.599281648143076</v>
      </c>
      <c r="BV4" s="69">
        <f>'[1]MASTER DATA'!L130</f>
        <v>99.120616651239771</v>
      </c>
      <c r="BW4" s="69">
        <f>'[1]MASTER DATA'!M130</f>
        <v>99.408323583608222</v>
      </c>
      <c r="BX4" s="69">
        <f>'[1]MASTER DATA'!N130</f>
        <v>98.927361297983254</v>
      </c>
      <c r="BY4" s="69">
        <f>'[1]MASTER DATA'!O130</f>
        <v>99.135465090296407</v>
      </c>
      <c r="BZ4" s="69">
        <f>'[1]MASTER DATA'!P130</f>
        <v>99.103650836711623</v>
      </c>
      <c r="CA4" s="69">
        <f>'[1]MASTER DATA'!Q130</f>
        <v>98.751837471561089</v>
      </c>
      <c r="CB4" s="69">
        <f>'[1]MASTER DATA'!R130</f>
        <v>98.97353634198582</v>
      </c>
      <c r="CC4" s="69">
        <f>'[1]MASTER DATA'!S130</f>
        <v>99.23869800580583</v>
      </c>
      <c r="CD4" s="69">
        <f>'[1]MASTER DATA'!T130</f>
        <v>99.279667993593222</v>
      </c>
      <c r="CE4" s="69">
        <f>'[1]MASTER DATA'!U130</f>
        <v>64.280930558548192</v>
      </c>
      <c r="CF4" s="69">
        <f>'[1]MASTER DATA'!V130</f>
        <v>99.292000568474222</v>
      </c>
      <c r="CG4" s="69">
        <f>'[1]MASTER DATA'!W130</f>
        <v>97.386284967404492</v>
      </c>
      <c r="CH4" s="69">
        <f>'[1]MASTER DATA'!X130</f>
        <v>96.906317347154172</v>
      </c>
      <c r="CI4" s="69">
        <f>'[1]MASTER DATA'!Y130</f>
        <v>97.822772349154178</v>
      </c>
      <c r="CJ4" s="69">
        <f>'[1]MASTER DATA'!Z130</f>
        <v>98.806666666666658</v>
      </c>
      <c r="CK4" s="69">
        <f>'[1]MASTER DATA'!AA130</f>
        <v>97.505138838079361</v>
      </c>
      <c r="CL4" s="69">
        <f>'[1]MASTER DATA'!AB130</f>
        <v>99.549645690220103</v>
      </c>
      <c r="CM4" s="69">
        <f>'[1]MASTER DATA'!AC130</f>
        <v>98.549600607371787</v>
      </c>
      <c r="CN4" s="69">
        <f>'[1]MASTER DATA'!AD130</f>
        <v>98.327343289392587</v>
      </c>
      <c r="CO4" s="69">
        <f>'[1]MASTER DATA'!AE130</f>
        <v>98.138794910023535</v>
      </c>
      <c r="CP4" s="69">
        <f>'[1]MASTER DATA'!AF130</f>
        <v>97.302292804441038</v>
      </c>
      <c r="CQ4" s="69">
        <f>'[1]MASTER DATA'!AG130</f>
        <v>98.808169361179836</v>
      </c>
      <c r="CR4" s="69">
        <f>'[1]MASTER DATA'!AH130</f>
        <v>65.526191649753201</v>
      </c>
      <c r="CS4" s="69">
        <f>'[1]MASTER DATA'!AI130</f>
        <v>97.64609886328725</v>
      </c>
      <c r="CT4" s="69">
        <f>'[1]MASTER DATA'!AJ130</f>
        <v>98.377080698932801</v>
      </c>
      <c r="CU4" s="69">
        <f>'[1]MASTER DATA'!AK130</f>
        <v>98.210985021726998</v>
      </c>
      <c r="CV4" s="69">
        <f>'[1]MASTER DATA'!AL130</f>
        <v>98.517025765365432</v>
      </c>
      <c r="CW4" s="69">
        <f>'[1]MASTER DATA'!AM130</f>
        <v>97.353093119635318</v>
      </c>
      <c r="CX4" s="69">
        <f>'[1]MASTER DATA'!AN130</f>
        <v>96.582633236641769</v>
      </c>
      <c r="CY4" s="69">
        <f>'[1]MASTER DATA'!AO130</f>
        <v>98.592530879295609</v>
      </c>
      <c r="CZ4" s="69">
        <f>'[1]MASTER DATA'!AP130</f>
        <v>98.078850736269473</v>
      </c>
      <c r="DA4" s="69">
        <f>'[1]MASTER DATA'!AQ130</f>
        <v>98.282969276201641</v>
      </c>
      <c r="DB4" s="69">
        <f>'[1]MASTER DATA'!AR130</f>
        <v>98.579022348776718</v>
      </c>
      <c r="DC4" s="69">
        <f>'[1]MASTER DATA'!AS130</f>
        <v>96.569150701043526</v>
      </c>
      <c r="DD4" s="69">
        <f>'[1]MASTER DATA'!AT130</f>
        <v>97.621114592886599</v>
      </c>
      <c r="DE4" s="69">
        <f>'[1]MASTER DATA'!AU130</f>
        <v>97.105132413019703</v>
      </c>
      <c r="DF4" s="69">
        <f>'[1]MASTER DATA'!AV130</f>
        <v>61.838672118570557</v>
      </c>
      <c r="DG4" s="69">
        <f>'[1]MASTER DATA'!AW130</f>
        <v>98.652329749103956</v>
      </c>
      <c r="DH4" s="69">
        <f>'[1]MASTER DATA'!AX130</f>
        <v>97.903017866202816</v>
      </c>
      <c r="DI4" s="69">
        <f>'[1]MASTER DATA'!AY130</f>
        <v>98.358362410736319</v>
      </c>
      <c r="DJ4" s="69">
        <f>'[1]MASTER DATA'!AZ130</f>
        <v>98.977777777777803</v>
      </c>
      <c r="DK4" s="69">
        <f>'[1]MASTER DATA'!BA130</f>
        <v>98.765450268261759</v>
      </c>
      <c r="DL4" s="69">
        <f>'[1]MASTER DATA'!BB130</f>
        <v>98.561123419957397</v>
      </c>
      <c r="DM4" s="69">
        <f>'[1]MASTER DATA'!BC130</f>
        <v>98.39484434448849</v>
      </c>
      <c r="DN4" s="69">
        <f>'[1]MASTER DATA'!BD130</f>
        <v>99.016082378161798</v>
      </c>
      <c r="DO4" s="69">
        <f>'[1]MASTER DATA'!BE130</f>
        <v>65.1037402920158</v>
      </c>
      <c r="DP4" s="69">
        <f>'[1]MASTER DATA'!BF130</f>
        <v>98.451743056327615</v>
      </c>
      <c r="DQ4" s="69">
        <f>'[1]MASTER DATA'!BG130</f>
        <v>99.203270403472928</v>
      </c>
      <c r="DR4" s="69">
        <f>'[1]MASTER DATA'!BH130</f>
        <v>95.431428571428569</v>
      </c>
      <c r="DS4" s="69">
        <f>'[1]MASTER DATA'!BI130</f>
        <v>99.311173855121822</v>
      </c>
      <c r="DT4" s="70">
        <f>'MASTER DATA'!Q424</f>
        <v>98.333333333333329</v>
      </c>
      <c r="DU4" s="70">
        <f>'MASTER DATA'!R424</f>
        <v>99.404761904761912</v>
      </c>
      <c r="DV4" s="70">
        <f>'MASTER DATA'!S424</f>
        <v>99.462365591397855</v>
      </c>
      <c r="DW4" s="70">
        <f>'MASTER DATA'!T424</f>
        <v>98.924731182795696</v>
      </c>
      <c r="DX4" s="70">
        <f>'MASTER DATA'!U424</f>
        <v>98.387096774193552</v>
      </c>
      <c r="DY4" s="70">
        <f>'MASTER DATA'!V424</f>
        <v>99.462365591397855</v>
      </c>
      <c r="DZ4" s="70">
        <f>'MASTER DATA'!W424</f>
        <v>98.888888888888886</v>
      </c>
      <c r="EA4" s="70">
        <f>'MASTER DATA'!X424</f>
        <v>99.462365591397855</v>
      </c>
      <c r="EB4" s="70">
        <f>'MASTER DATA'!Y424</f>
        <v>99.444444444444443</v>
      </c>
      <c r="EC4" s="70">
        <f>'MASTER DATA'!Z424</f>
        <v>97.311827956989248</v>
      </c>
      <c r="ED4" s="70">
        <f>'MASTER DATA'!AA424</f>
        <v>96.236559139784944</v>
      </c>
      <c r="EE4" s="70">
        <f>'MASTER DATA'!AB424</f>
        <v>97.126436781609186</v>
      </c>
      <c r="EF4" s="70">
        <f>'MASTER DATA'!AC424</f>
        <v>96.666666666666671</v>
      </c>
      <c r="EG4" s="70">
        <f>'MASTER DATA'!AD424</f>
        <v>99.444444444444443</v>
      </c>
      <c r="EH4" s="70">
        <f>'MASTER DATA'!AE424</f>
        <v>98.333333333333329</v>
      </c>
      <c r="EI4" s="70">
        <f>'MASTER DATA'!AF424</f>
        <v>97.777777777777771</v>
      </c>
      <c r="EJ4" s="70">
        <f>'MASTER DATA'!AG424</f>
        <v>0</v>
      </c>
      <c r="EK4" s="70">
        <f>'MASTER DATA'!AH424</f>
        <v>0</v>
      </c>
      <c r="EL4" s="70">
        <f>'MASTER DATA'!AI424</f>
        <v>0</v>
      </c>
      <c r="EM4" s="70">
        <f>'MASTER DATA'!AJ424</f>
        <v>0</v>
      </c>
      <c r="EN4" s="70">
        <f>'MASTER DATA'!AK424</f>
        <v>0</v>
      </c>
      <c r="EO4" s="70">
        <f>'MASTER DATA'!AL424</f>
        <v>0</v>
      </c>
      <c r="EP4" s="70">
        <f>'MASTER DATA'!AM424</f>
        <v>0</v>
      </c>
      <c r="EQ4" s="70">
        <f>'MASTER DATA'!AN424</f>
        <v>0</v>
      </c>
      <c r="ER4" s="70">
        <f>'MASTER DATA'!AO424</f>
        <v>0</v>
      </c>
      <c r="ES4" s="70">
        <f>'MASTER DATA'!AP424</f>
        <v>0</v>
      </c>
      <c r="ET4" s="70">
        <f>'MASTER DATA'!AQ424</f>
        <v>0</v>
      </c>
      <c r="EU4" s="70">
        <f>'MASTER DATA'!AR424</f>
        <v>0</v>
      </c>
      <c r="EV4" s="70">
        <f>'MASTER DATA'!AS424</f>
        <v>0</v>
      </c>
      <c r="EW4" s="71">
        <f>'MASTER DATA'!AT358</f>
        <v>0</v>
      </c>
      <c r="EX4" s="71">
        <f>'MASTER DATA'!AU358</f>
        <v>0</v>
      </c>
      <c r="EY4" s="71">
        <f>'MASTER DATA'!AV358</f>
        <v>0</v>
      </c>
      <c r="EZ4" s="71">
        <f>'MASTER DATA'!AW358</f>
        <v>0</v>
      </c>
    </row>
    <row r="5" spans="2:156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7"/>
      <c r="AM5" s="68" t="s">
        <v>1</v>
      </c>
      <c r="DT5" s="75" t="str">
        <f>'MASTER DATA'!C43</f>
        <v>Tons</v>
      </c>
    </row>
    <row r="6" spans="2:156" ht="41.45" customHeight="1" x14ac:dyDescent="0.5">
      <c r="B6" s="278" t="s">
        <v>185</v>
      </c>
      <c r="C6" s="259"/>
      <c r="D6" s="259"/>
      <c r="E6" s="259"/>
      <c r="F6" s="259"/>
      <c r="G6" s="279" t="s">
        <v>227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7"/>
    </row>
    <row r="7" spans="2:156" s="75" customFormat="1" ht="78" customHeight="1" x14ac:dyDescent="0.5">
      <c r="B7" s="271" t="s">
        <v>188</v>
      </c>
      <c r="C7" s="251"/>
      <c r="D7" s="251"/>
      <c r="E7" s="251"/>
      <c r="F7" s="252"/>
      <c r="G7" s="282" t="str">
        <f>'MASTER DATA'!B429</f>
        <v>Availability of CO 3 CD GDS Dedusting Units</v>
      </c>
      <c r="H7" s="283"/>
      <c r="I7" s="283"/>
      <c r="J7" s="283"/>
      <c r="K7" s="283"/>
      <c r="L7" s="283"/>
      <c r="M7" s="283"/>
      <c r="N7" s="283"/>
      <c r="O7" s="60" t="s">
        <v>223</v>
      </c>
      <c r="P7" s="74"/>
      <c r="Q7" s="74"/>
      <c r="R7" s="74"/>
      <c r="S7" s="74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7"/>
    </row>
    <row r="8" spans="2:156" ht="38.25" customHeight="1" x14ac:dyDescent="0.5">
      <c r="B8" s="271" t="s">
        <v>187</v>
      </c>
      <c r="C8" s="251"/>
      <c r="D8" s="251"/>
      <c r="E8" s="251"/>
      <c r="F8" s="252"/>
      <c r="G8" s="272" t="str">
        <f>'MASTER DATA'!C423</f>
        <v>%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82"/>
    </row>
    <row r="9" spans="2:156" ht="34.5" customHeight="1" x14ac:dyDescent="0.5">
      <c r="B9" s="271" t="s">
        <v>224</v>
      </c>
      <c r="C9" s="251"/>
      <c r="D9" s="251"/>
      <c r="E9" s="251"/>
      <c r="F9" s="252"/>
      <c r="G9" s="287">
        <f>ED4</f>
        <v>96.236559139784944</v>
      </c>
      <c r="H9" s="288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10"/>
    </row>
    <row r="10" spans="2:156" ht="34.5" customHeight="1" x14ac:dyDescent="0.5">
      <c r="B10" s="271" t="s">
        <v>175</v>
      </c>
      <c r="C10" s="251"/>
      <c r="D10" s="251"/>
      <c r="E10" s="251"/>
      <c r="F10" s="252"/>
      <c r="G10" s="289">
        <f>EI3</f>
        <v>98</v>
      </c>
      <c r="H10" s="290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10"/>
    </row>
    <row r="11" spans="2:156" ht="195" customHeight="1" x14ac:dyDescent="0.35">
      <c r="B11" s="83"/>
      <c r="AL11" s="57"/>
      <c r="AO11" s="75">
        <f>222/224*100</f>
        <v>99.107142857142861</v>
      </c>
    </row>
    <row r="12" spans="2:156" ht="408.75" customHeight="1" x14ac:dyDescent="0.25">
      <c r="B12" s="247" t="str">
        <f>G7</f>
        <v>Availability of CO 3 CD GDS Dedusting Units</v>
      </c>
      <c r="AL12" s="57"/>
    </row>
    <row r="13" spans="2:156" ht="408" customHeight="1" x14ac:dyDescent="0.25">
      <c r="B13" s="247"/>
      <c r="AL13" s="57"/>
    </row>
    <row r="14" spans="2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8"/>
    </row>
    <row r="15" spans="2:156" s="91" customFormat="1" ht="105.75" customHeight="1" x14ac:dyDescent="0.25">
      <c r="B15" s="89" t="s">
        <v>191</v>
      </c>
      <c r="D15" s="90">
        <f>EF2</f>
        <v>45383</v>
      </c>
      <c r="G15" s="90">
        <f>EG2</f>
        <v>45413</v>
      </c>
      <c r="J15" s="90">
        <f>EH2</f>
        <v>45444</v>
      </c>
      <c r="M15" s="90">
        <f>EI2</f>
        <v>45474</v>
      </c>
      <c r="P15" s="90">
        <f>EJ2</f>
        <v>45505</v>
      </c>
      <c r="S15" s="90">
        <f>EK2</f>
        <v>45536</v>
      </c>
      <c r="V15" s="90">
        <f>EL2</f>
        <v>45566</v>
      </c>
      <c r="Y15" s="90">
        <f>EM2</f>
        <v>45597</v>
      </c>
      <c r="AB15" s="90">
        <f>EN2</f>
        <v>45627</v>
      </c>
      <c r="AE15" s="90">
        <f>EO2</f>
        <v>45658</v>
      </c>
      <c r="AG15" s="90">
        <f>EP2</f>
        <v>45689</v>
      </c>
      <c r="AI15" s="90">
        <f>EQ2</f>
        <v>45717</v>
      </c>
      <c r="AJ15" s="90"/>
      <c r="AK15" s="90">
        <f>ER2</f>
        <v>45748</v>
      </c>
    </row>
    <row r="16" spans="2:156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99"/>
      <c r="AJ16" s="99"/>
      <c r="AK16" s="99"/>
    </row>
    <row r="17" spans="2:38" ht="48" customHeight="1" x14ac:dyDescent="0.35">
      <c r="B17" s="97" t="s">
        <v>5</v>
      </c>
      <c r="C17" s="32">
        <v>3684</v>
      </c>
      <c r="D17" s="32">
        <v>3833</v>
      </c>
      <c r="E17" s="32">
        <v>3775</v>
      </c>
      <c r="F17" s="32">
        <v>3789</v>
      </c>
      <c r="G17" s="32">
        <v>3803</v>
      </c>
      <c r="H17" s="32">
        <v>3772</v>
      </c>
      <c r="I17" s="32">
        <v>3826</v>
      </c>
      <c r="J17" s="32">
        <v>3786</v>
      </c>
      <c r="K17" s="32">
        <v>3756</v>
      </c>
      <c r="L17" s="32">
        <v>3783</v>
      </c>
      <c r="M17" s="32">
        <v>3810</v>
      </c>
      <c r="N17" s="32">
        <v>3835</v>
      </c>
      <c r="O17" s="32">
        <v>3846</v>
      </c>
      <c r="P17" s="32">
        <v>3819</v>
      </c>
      <c r="Q17" s="32">
        <v>3828</v>
      </c>
      <c r="R17" s="32">
        <v>3744</v>
      </c>
      <c r="S17" s="32">
        <v>3785</v>
      </c>
      <c r="T17" s="32">
        <v>3802</v>
      </c>
      <c r="U17" s="32">
        <v>3856</v>
      </c>
      <c r="V17" s="32">
        <v>3807</v>
      </c>
      <c r="W17" s="32">
        <v>3814</v>
      </c>
      <c r="X17" s="32">
        <v>3838</v>
      </c>
      <c r="Y17" s="32">
        <v>3771</v>
      </c>
      <c r="Z17" s="32">
        <v>3802</v>
      </c>
      <c r="AA17" s="32">
        <v>3792</v>
      </c>
      <c r="AB17" s="32">
        <v>3776</v>
      </c>
      <c r="AC17" s="32">
        <v>3852</v>
      </c>
      <c r="AD17" s="32">
        <v>3768</v>
      </c>
      <c r="AE17" s="32">
        <v>3790</v>
      </c>
      <c r="AF17" s="32"/>
      <c r="AG17" s="32"/>
      <c r="AH17" s="32">
        <v>3653</v>
      </c>
      <c r="AI17" s="32"/>
      <c r="AJ17" s="32"/>
      <c r="AK17" s="95"/>
    </row>
    <row r="18" spans="2:38" ht="48" customHeight="1" x14ac:dyDescent="0.35">
      <c r="B18" s="58" t="s">
        <v>200</v>
      </c>
      <c r="C18" s="95">
        <v>4026</v>
      </c>
      <c r="D18" s="95">
        <f>C18</f>
        <v>4026</v>
      </c>
      <c r="E18" s="95">
        <f t="shared" ref="E18:T20" si="0">D18</f>
        <v>4026</v>
      </c>
      <c r="F18" s="95">
        <f t="shared" si="0"/>
        <v>4026</v>
      </c>
      <c r="G18" s="95">
        <f t="shared" si="0"/>
        <v>4026</v>
      </c>
      <c r="H18" s="95">
        <f t="shared" si="0"/>
        <v>4026</v>
      </c>
      <c r="I18" s="113">
        <f t="shared" si="0"/>
        <v>4026</v>
      </c>
      <c r="J18" s="113">
        <f t="shared" si="0"/>
        <v>4026</v>
      </c>
      <c r="K18" s="113">
        <f t="shared" si="0"/>
        <v>4026</v>
      </c>
      <c r="L18" s="113">
        <f t="shared" si="0"/>
        <v>4026</v>
      </c>
      <c r="M18" s="113">
        <f t="shared" si="0"/>
        <v>4026</v>
      </c>
      <c r="N18" s="113">
        <f t="shared" si="0"/>
        <v>4026</v>
      </c>
      <c r="O18" s="113">
        <f t="shared" si="0"/>
        <v>4026</v>
      </c>
      <c r="P18" s="113">
        <f t="shared" si="0"/>
        <v>4026</v>
      </c>
      <c r="Q18" s="113">
        <f t="shared" si="0"/>
        <v>4026</v>
      </c>
      <c r="R18" s="113">
        <f t="shared" si="0"/>
        <v>4026</v>
      </c>
      <c r="S18" s="113">
        <f t="shared" si="0"/>
        <v>4026</v>
      </c>
      <c r="T18" s="113">
        <f t="shared" si="0"/>
        <v>4026</v>
      </c>
      <c r="U18" s="113">
        <f t="shared" ref="U18:AE20" si="1">T18</f>
        <v>4026</v>
      </c>
      <c r="V18" s="113">
        <f t="shared" si="1"/>
        <v>4026</v>
      </c>
      <c r="W18" s="113">
        <f t="shared" si="1"/>
        <v>4026</v>
      </c>
      <c r="X18" s="113">
        <f t="shared" si="1"/>
        <v>4026</v>
      </c>
      <c r="Y18" s="113">
        <f t="shared" si="1"/>
        <v>4026</v>
      </c>
      <c r="Z18" s="113">
        <f t="shared" si="1"/>
        <v>4026</v>
      </c>
      <c r="AA18" s="113">
        <f t="shared" si="1"/>
        <v>4026</v>
      </c>
      <c r="AB18" s="113">
        <f t="shared" si="1"/>
        <v>4026</v>
      </c>
      <c r="AC18" s="113">
        <f t="shared" si="1"/>
        <v>4026</v>
      </c>
      <c r="AD18" s="113">
        <f t="shared" si="1"/>
        <v>4026</v>
      </c>
      <c r="AE18" s="113">
        <f t="shared" si="1"/>
        <v>4026</v>
      </c>
      <c r="AF18" s="113"/>
      <c r="AG18" s="113"/>
      <c r="AH18" s="113">
        <f>AE18</f>
        <v>4026</v>
      </c>
      <c r="AI18" s="113"/>
      <c r="AJ18" s="113"/>
      <c r="AK18" s="113">
        <f>AH18</f>
        <v>4026</v>
      </c>
      <c r="AL18" s="92"/>
    </row>
    <row r="19" spans="2:38" ht="48" customHeight="1" x14ac:dyDescent="0.35">
      <c r="B19" s="58" t="s">
        <v>201</v>
      </c>
      <c r="C19" s="95">
        <v>3845</v>
      </c>
      <c r="D19" s="95">
        <f t="shared" ref="D19:H20" si="2">C19</f>
        <v>3845</v>
      </c>
      <c r="E19" s="95">
        <f t="shared" si="2"/>
        <v>3845</v>
      </c>
      <c r="F19" s="95">
        <f t="shared" si="2"/>
        <v>3845</v>
      </c>
      <c r="G19" s="95">
        <f t="shared" si="2"/>
        <v>3845</v>
      </c>
      <c r="H19" s="95">
        <f t="shared" si="2"/>
        <v>3845</v>
      </c>
      <c r="I19" s="113">
        <f t="shared" si="0"/>
        <v>3845</v>
      </c>
      <c r="J19" s="113">
        <f t="shared" si="0"/>
        <v>3845</v>
      </c>
      <c r="K19" s="113">
        <f t="shared" si="0"/>
        <v>3845</v>
      </c>
      <c r="L19" s="113">
        <f t="shared" si="0"/>
        <v>3845</v>
      </c>
      <c r="M19" s="113">
        <f t="shared" si="0"/>
        <v>3845</v>
      </c>
      <c r="N19" s="113">
        <f t="shared" si="0"/>
        <v>3845</v>
      </c>
      <c r="O19" s="113">
        <f t="shared" si="0"/>
        <v>3845</v>
      </c>
      <c r="P19" s="113">
        <f t="shared" si="0"/>
        <v>3845</v>
      </c>
      <c r="Q19" s="113">
        <f t="shared" si="0"/>
        <v>3845</v>
      </c>
      <c r="R19" s="113">
        <f t="shared" si="0"/>
        <v>3845</v>
      </c>
      <c r="S19" s="113">
        <f t="shared" si="0"/>
        <v>3845</v>
      </c>
      <c r="T19" s="113">
        <f t="shared" si="0"/>
        <v>3845</v>
      </c>
      <c r="U19" s="113">
        <f t="shared" si="1"/>
        <v>3845</v>
      </c>
      <c r="V19" s="113">
        <f t="shared" si="1"/>
        <v>3845</v>
      </c>
      <c r="W19" s="113">
        <f t="shared" si="1"/>
        <v>3845</v>
      </c>
      <c r="X19" s="113">
        <f t="shared" si="1"/>
        <v>3845</v>
      </c>
      <c r="Y19" s="113">
        <f t="shared" si="1"/>
        <v>3845</v>
      </c>
      <c r="Z19" s="113">
        <f t="shared" si="1"/>
        <v>3845</v>
      </c>
      <c r="AA19" s="113">
        <f t="shared" si="1"/>
        <v>3845</v>
      </c>
      <c r="AB19" s="113">
        <f t="shared" si="1"/>
        <v>3845</v>
      </c>
      <c r="AC19" s="113">
        <f t="shared" si="1"/>
        <v>3845</v>
      </c>
      <c r="AD19" s="113">
        <f t="shared" si="1"/>
        <v>3845</v>
      </c>
      <c r="AE19" s="113">
        <f t="shared" si="1"/>
        <v>3845</v>
      </c>
      <c r="AF19" s="113"/>
      <c r="AG19" s="113"/>
      <c r="AH19" s="113">
        <f>AE19</f>
        <v>3845</v>
      </c>
      <c r="AI19" s="113"/>
      <c r="AJ19" s="113"/>
      <c r="AK19" s="113">
        <f>AH19</f>
        <v>3845</v>
      </c>
    </row>
    <row r="20" spans="2:38" ht="48" customHeight="1" x14ac:dyDescent="0.35">
      <c r="B20" s="58" t="s">
        <v>225</v>
      </c>
      <c r="C20" s="95">
        <v>3664</v>
      </c>
      <c r="D20" s="95">
        <f t="shared" si="2"/>
        <v>3664</v>
      </c>
      <c r="E20" s="95">
        <f t="shared" si="2"/>
        <v>3664</v>
      </c>
      <c r="F20" s="95">
        <f t="shared" si="2"/>
        <v>3664</v>
      </c>
      <c r="G20" s="95">
        <f t="shared" si="2"/>
        <v>3664</v>
      </c>
      <c r="H20" s="95">
        <f t="shared" si="2"/>
        <v>3664</v>
      </c>
      <c r="I20" s="113">
        <f t="shared" si="0"/>
        <v>3664</v>
      </c>
      <c r="J20" s="113">
        <f t="shared" si="0"/>
        <v>3664</v>
      </c>
      <c r="K20" s="113">
        <f t="shared" si="0"/>
        <v>3664</v>
      </c>
      <c r="L20" s="113">
        <f t="shared" si="0"/>
        <v>3664</v>
      </c>
      <c r="M20" s="113">
        <f t="shared" si="0"/>
        <v>3664</v>
      </c>
      <c r="N20" s="113">
        <f t="shared" si="0"/>
        <v>3664</v>
      </c>
      <c r="O20" s="113">
        <f t="shared" si="0"/>
        <v>3664</v>
      </c>
      <c r="P20" s="113">
        <f t="shared" si="0"/>
        <v>3664</v>
      </c>
      <c r="Q20" s="113">
        <f t="shared" si="0"/>
        <v>3664</v>
      </c>
      <c r="R20" s="113">
        <f t="shared" si="0"/>
        <v>3664</v>
      </c>
      <c r="S20" s="113">
        <f t="shared" si="0"/>
        <v>3664</v>
      </c>
      <c r="T20" s="113">
        <f t="shared" si="0"/>
        <v>3664</v>
      </c>
      <c r="U20" s="113">
        <f t="shared" si="1"/>
        <v>3664</v>
      </c>
      <c r="V20" s="113">
        <f t="shared" si="1"/>
        <v>3664</v>
      </c>
      <c r="W20" s="113">
        <f t="shared" si="1"/>
        <v>3664</v>
      </c>
      <c r="X20" s="113">
        <f t="shared" si="1"/>
        <v>3664</v>
      </c>
      <c r="Y20" s="113">
        <f t="shared" si="1"/>
        <v>3664</v>
      </c>
      <c r="Z20" s="113">
        <f t="shared" si="1"/>
        <v>3664</v>
      </c>
      <c r="AA20" s="113">
        <f t="shared" si="1"/>
        <v>3664</v>
      </c>
      <c r="AB20" s="113">
        <f t="shared" si="1"/>
        <v>3664</v>
      </c>
      <c r="AC20" s="113">
        <f t="shared" si="1"/>
        <v>3664</v>
      </c>
      <c r="AD20" s="113">
        <f t="shared" si="1"/>
        <v>3664</v>
      </c>
      <c r="AE20" s="113">
        <f t="shared" si="1"/>
        <v>3664</v>
      </c>
      <c r="AF20" s="113"/>
      <c r="AG20" s="113"/>
      <c r="AH20" s="113">
        <f>AE20</f>
        <v>3664</v>
      </c>
      <c r="AI20" s="113"/>
      <c r="AJ20" s="113"/>
      <c r="AK20" s="113">
        <f>AH20</f>
        <v>3664</v>
      </c>
    </row>
    <row r="21" spans="2:38" ht="63" x14ac:dyDescent="0.35">
      <c r="B21" s="96" t="s">
        <v>192</v>
      </c>
      <c r="C21" s="248">
        <v>1</v>
      </c>
      <c r="D21" s="248"/>
      <c r="E21" s="248"/>
      <c r="F21" s="248"/>
      <c r="G21" s="248"/>
      <c r="H21" s="248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</row>
    <row r="22" spans="2:38" ht="26.25" x14ac:dyDescent="0.4">
      <c r="B22" s="98" t="s">
        <v>193</v>
      </c>
      <c r="C22" s="249" t="s">
        <v>194</v>
      </c>
      <c r="D22" s="249"/>
      <c r="E22" s="249"/>
      <c r="F22" s="249"/>
      <c r="G22" s="249"/>
      <c r="H22" s="249"/>
    </row>
    <row r="23" spans="2:38" ht="26.25" x14ac:dyDescent="0.4">
      <c r="B23" s="98" t="s">
        <v>197</v>
      </c>
      <c r="C23" s="246" t="s">
        <v>226</v>
      </c>
      <c r="D23" s="246"/>
      <c r="E23" s="246"/>
      <c r="F23" s="246"/>
      <c r="G23" s="246"/>
      <c r="H23" s="246"/>
    </row>
    <row r="24" spans="2:38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8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8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8" ht="26.25" customHeight="1" x14ac:dyDescent="0.35">
      <c r="B27" s="96" t="s">
        <v>203</v>
      </c>
      <c r="C27" s="246" t="s">
        <v>204</v>
      </c>
      <c r="D27" s="246"/>
      <c r="E27" s="246"/>
      <c r="F27" s="246"/>
      <c r="G27" s="246"/>
      <c r="H27" s="246"/>
    </row>
    <row r="28" spans="2:38" ht="26.25" customHeight="1" x14ac:dyDescent="0.35">
      <c r="B28" s="96" t="s">
        <v>206</v>
      </c>
      <c r="C28" s="246" t="s">
        <v>207</v>
      </c>
      <c r="D28" s="246"/>
      <c r="E28" s="246"/>
      <c r="F28" s="246"/>
      <c r="G28" s="246"/>
      <c r="H28" s="246"/>
    </row>
    <row r="29" spans="2:38" ht="63" customHeight="1" x14ac:dyDescent="0.35">
      <c r="B29" s="96" t="s">
        <v>209</v>
      </c>
      <c r="C29" s="246"/>
      <c r="D29" s="246"/>
      <c r="E29" s="246"/>
      <c r="F29" s="246"/>
      <c r="G29" s="246"/>
      <c r="H29" s="246"/>
    </row>
    <row r="30" spans="2:38" ht="26.25" x14ac:dyDescent="0.35">
      <c r="B30" s="114"/>
      <c r="C30" s="270"/>
      <c r="D30" s="270"/>
      <c r="E30" s="270"/>
      <c r="F30" s="270"/>
      <c r="G30" s="246"/>
      <c r="H30" s="246"/>
    </row>
    <row r="32" spans="2:38" x14ac:dyDescent="0.25">
      <c r="C32" s="101"/>
      <c r="E32" s="84"/>
    </row>
    <row r="33" spans="3:679" x14ac:dyDescent="0.25">
      <c r="C33" s="101"/>
      <c r="E33" s="84"/>
    </row>
    <row r="34" spans="3:679" x14ac:dyDescent="0.25">
      <c r="C34" s="101"/>
      <c r="E34" s="84"/>
    </row>
    <row r="35" spans="3:679" x14ac:dyDescent="0.25">
      <c r="C35" s="101"/>
      <c r="E35" s="84"/>
    </row>
    <row r="36" spans="3:679" x14ac:dyDescent="0.25">
      <c r="C36" s="101"/>
      <c r="E36" s="84"/>
    </row>
    <row r="37" spans="3:679" x14ac:dyDescent="0.25">
      <c r="C37" s="101"/>
      <c r="E37" s="84"/>
    </row>
    <row r="38" spans="3:679" x14ac:dyDescent="0.25">
      <c r="C38" s="101"/>
      <c r="E38" s="84"/>
    </row>
    <row r="39" spans="3:679" x14ac:dyDescent="0.25">
      <c r="C39" s="101"/>
      <c r="E39" s="84"/>
    </row>
    <row r="40" spans="3:679" x14ac:dyDescent="0.25">
      <c r="C40" s="101"/>
      <c r="E40" s="84"/>
    </row>
    <row r="41" spans="3:679" x14ac:dyDescent="0.25">
      <c r="C41" s="101"/>
      <c r="E41" s="84"/>
    </row>
    <row r="42" spans="3:679" x14ac:dyDescent="0.25">
      <c r="C42" s="101"/>
      <c r="E42" s="84"/>
    </row>
    <row r="43" spans="3:679" x14ac:dyDescent="0.25">
      <c r="C43" s="101"/>
      <c r="E43" s="84"/>
      <c r="ZA43" s="102">
        <f>'[2]1'!$T$5</f>
        <v>1321.0087719298247</v>
      </c>
      <c r="ZB43" s="102">
        <f>'[2]2'!$T$5</f>
        <v>1320.8157894736842</v>
      </c>
      <c r="ZC43" s="102">
        <f>'[2]3'!$T$5</f>
        <v>1318.4385964912281</v>
      </c>
    </row>
    <row r="44" spans="3:679" x14ac:dyDescent="0.25">
      <c r="C44" s="101"/>
      <c r="E44" s="84"/>
      <c r="ZA44" s="102">
        <f>'[2]1'!$U$5</f>
        <v>1325.6578947368421</v>
      </c>
      <c r="ZB44" s="102">
        <f>'[2]2'!$U$5</f>
        <v>1324.219298245614</v>
      </c>
      <c r="ZC44" s="102">
        <f>'[2]3'!$U$5</f>
        <v>1324.359649122807</v>
      </c>
    </row>
    <row r="45" spans="3:679" x14ac:dyDescent="0.25">
      <c r="C45" s="101"/>
      <c r="E45" s="84"/>
      <c r="ZA45" s="102">
        <f>'[2]1'!$V$5</f>
        <v>1331.8333333333335</v>
      </c>
      <c r="ZB45" s="102">
        <f>'[2]2'!$V$5</f>
        <v>1321.5263157894738</v>
      </c>
      <c r="ZC45" s="102">
        <f>'[2]3'!$V$5</f>
        <v>1322.0526315789475</v>
      </c>
    </row>
    <row r="46" spans="3:679" x14ac:dyDescent="0.25">
      <c r="C46" s="101"/>
      <c r="E46" s="84"/>
      <c r="ZA46" s="102">
        <f>'[2]1'!$W$5</f>
        <v>1330.7280701754385</v>
      </c>
      <c r="ZB46" s="102">
        <f>'[2]2'!$W$5</f>
        <v>1318.3333333333333</v>
      </c>
      <c r="ZC46" s="102">
        <f>'[2]3'!$W$5</f>
        <v>1322.6228070175439</v>
      </c>
    </row>
    <row r="47" spans="3:679" x14ac:dyDescent="0.25">
      <c r="C47" s="101"/>
      <c r="E47" s="84"/>
      <c r="ZA47" s="102">
        <f>'[2]1'!$X$5</f>
        <v>1323.4736842105262</v>
      </c>
      <c r="ZB47" s="102">
        <f>'[2]2'!$X$5</f>
        <v>1328.8771929824561</v>
      </c>
      <c r="ZC47" s="102">
        <f>'[2]3'!$X$5</f>
        <v>1316.6578947368421</v>
      </c>
    </row>
    <row r="48" spans="3:679" x14ac:dyDescent="0.25">
      <c r="C48" s="101"/>
      <c r="E48" s="84"/>
      <c r="ZA48" s="102">
        <f>'[2]1'!$AA$5</f>
        <v>1331.8333333333335</v>
      </c>
      <c r="ZB48" s="102">
        <f>'[2]2'!$AA$5</f>
        <v>1328.8771929824561</v>
      </c>
      <c r="ZC48" s="102">
        <f>'[2]3'!$AA$5</f>
        <v>1324.359649122807</v>
      </c>
    </row>
    <row r="49" spans="3:705" x14ac:dyDescent="0.25">
      <c r="C49" s="101"/>
      <c r="E49" s="84"/>
    </row>
    <row r="50" spans="3:705" x14ac:dyDescent="0.25">
      <c r="C50" s="101"/>
      <c r="E50" s="84"/>
    </row>
    <row r="51" spans="3:705" x14ac:dyDescent="0.25">
      <c r="C51" s="101"/>
      <c r="E51" s="84"/>
      <c r="ZA51" s="103"/>
      <c r="ZB51" s="103"/>
      <c r="ZC51" s="103"/>
      <c r="ZD51" s="103"/>
      <c r="ZE51" s="103"/>
      <c r="ZF51" s="103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  <c r="ZZ51" s="102"/>
      <c r="AAA51" s="102"/>
      <c r="AAB51" s="102"/>
      <c r="AAC51" s="102"/>
    </row>
    <row r="52" spans="3:705" x14ac:dyDescent="0.25">
      <c r="C52" s="101"/>
      <c r="E52" s="84"/>
      <c r="ZA52" s="104"/>
      <c r="ZB52" s="104"/>
      <c r="ZC52" s="104"/>
      <c r="ZD52" s="104"/>
      <c r="ZE52" s="104"/>
      <c r="ZF52" s="104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  <c r="ZZ52" s="102"/>
      <c r="AAA52" s="102"/>
      <c r="AAB52" s="102"/>
      <c r="AAC52" s="102"/>
    </row>
    <row r="53" spans="3:705" x14ac:dyDescent="0.25">
      <c r="C53" s="101"/>
      <c r="ZA53" s="104"/>
      <c r="ZB53" s="105"/>
      <c r="ZC53" s="105"/>
      <c r="ZD53" s="105"/>
      <c r="ZE53" s="105"/>
      <c r="ZF53" s="105"/>
    </row>
    <row r="54" spans="3:705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ZA54" s="102"/>
    </row>
    <row r="55" spans="3:705" x14ac:dyDescent="0.25">
      <c r="ZA55" s="102"/>
    </row>
    <row r="56" spans="3:705" x14ac:dyDescent="0.25">
      <c r="ZA56" s="102"/>
    </row>
  </sheetData>
  <mergeCells count="40">
    <mergeCell ref="B1:AK1"/>
    <mergeCell ref="B2:AK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2" orientation="landscape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>
    <tabColor theme="8" tint="0.59999389629810485"/>
    <pageSetUpPr fitToPage="1"/>
  </sheetPr>
  <dimension ref="B1:ZY54"/>
  <sheetViews>
    <sheetView topLeftCell="V1"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oven #4 Charging and oven top Emission</v>
      </c>
      <c r="DR1" s="56" t="str">
        <f>S6</f>
        <v>Seconds</v>
      </c>
    </row>
    <row r="2" spans="2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1" t="s">
        <v>173</v>
      </c>
      <c r="C3" s="251"/>
      <c r="D3" s="251"/>
      <c r="E3" s="251"/>
      <c r="F3" s="252"/>
      <c r="G3" s="257">
        <f>EF2</f>
        <v>45505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212</v>
      </c>
      <c r="AB3" s="250">
        <f>EF3</f>
        <v>285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DATA'!Q28</f>
        <v>285</v>
      </c>
      <c r="DQ3" s="71">
        <f>'MASTER DATA'!R28</f>
        <v>285</v>
      </c>
      <c r="DR3" s="71">
        <f>'MASTER DATA'!S28</f>
        <v>285</v>
      </c>
      <c r="DS3" s="71">
        <f>'MASTER DATA'!T28</f>
        <v>285</v>
      </c>
      <c r="DT3" s="71">
        <f>'MASTER DATA'!U28</f>
        <v>285</v>
      </c>
      <c r="DU3" s="71">
        <f>'MASTER DATA'!V28</f>
        <v>285</v>
      </c>
      <c r="DV3" s="71">
        <f>'MASTER DATA'!W28</f>
        <v>285</v>
      </c>
      <c r="DW3" s="71">
        <f>'MASTER DATA'!X28</f>
        <v>285</v>
      </c>
      <c r="DX3" s="71">
        <f>'MASTER DATA'!Y28</f>
        <v>285</v>
      </c>
      <c r="DY3" s="71">
        <f>'MASTER DATA'!Z28</f>
        <v>285</v>
      </c>
      <c r="DZ3" s="71">
        <f>'MASTER DATA'!AA28</f>
        <v>285</v>
      </c>
      <c r="EA3" s="71">
        <f>'MASTER DATA'!AB28</f>
        <v>285</v>
      </c>
      <c r="EB3" s="71">
        <f>'MASTER DATA'!AC28</f>
        <v>285</v>
      </c>
      <c r="EC3" s="71">
        <f>'MASTER DATA'!AD28</f>
        <v>285</v>
      </c>
      <c r="ED3" s="71">
        <f>'MASTER DATA'!AE28</f>
        <v>285</v>
      </c>
      <c r="EE3" s="71">
        <f>'MASTER DATA'!AF28</f>
        <v>285</v>
      </c>
      <c r="EF3" s="71">
        <f>'MASTER DATA'!AG28</f>
        <v>285</v>
      </c>
      <c r="EG3" s="71">
        <f>'MASTER DATA'!AH28</f>
        <v>285</v>
      </c>
      <c r="EH3" s="71">
        <f>'MASTER DATA'!AI28</f>
        <v>285</v>
      </c>
      <c r="EI3" s="71">
        <f>'MASTER DATA'!AJ28</f>
        <v>285</v>
      </c>
      <c r="EJ3" s="71">
        <f>'MASTER DATA'!AK28</f>
        <v>285</v>
      </c>
      <c r="EK3" s="71">
        <f>'MASTER DATA'!AL28</f>
        <v>285</v>
      </c>
      <c r="EL3" s="71">
        <f>'MASTER DATA'!AM28</f>
        <v>285</v>
      </c>
      <c r="EM3" s="71">
        <f>'MASTER DATA'!AN28</f>
        <v>285</v>
      </c>
      <c r="EN3" s="71">
        <f>'MASTER DATA'!AO28</f>
        <v>0</v>
      </c>
      <c r="EO3" s="71">
        <f>'MASTER DATA'!AP28</f>
        <v>0</v>
      </c>
      <c r="EP3" s="71">
        <f>'MASTER DATA'!AQ28</f>
        <v>0</v>
      </c>
      <c r="EQ3" s="71">
        <f>'MASTER DATA'!AR28</f>
        <v>0</v>
      </c>
      <c r="ER3" s="71">
        <f>'MASTER DATA'!AS28</f>
        <v>0</v>
      </c>
      <c r="ES3" s="71">
        <f>'MASTER DATA'!AT28</f>
        <v>0</v>
      </c>
      <c r="ET3" s="71">
        <f>'MASTER DATA'!AU28</f>
        <v>0</v>
      </c>
      <c r="EU3" s="71">
        <f>'MASTER DATA'!AV28</f>
        <v>0</v>
      </c>
      <c r="EV3" s="71">
        <f>'MASTER DATA'!AW28</f>
        <v>0</v>
      </c>
      <c r="EW3" s="70">
        <f>'MASTER DATA'!AX67</f>
        <v>0</v>
      </c>
      <c r="EX3" s="70">
        <f>'MASTER DATA'!AY67</f>
        <v>0</v>
      </c>
      <c r="EY3" s="70">
        <f>'MASTER DATA'!AZ67</f>
        <v>0</v>
      </c>
      <c r="EZ3" s="70">
        <f>'MASTER DATA'!BA67</f>
        <v>0</v>
      </c>
      <c r="FA3" s="70">
        <f>'MASTER DATA'!BB67</f>
        <v>0</v>
      </c>
      <c r="FB3" s="70">
        <f>'MASTER DATA'!BC67</f>
        <v>0</v>
      </c>
      <c r="FC3" s="70">
        <f>'MASTER DATA'!BD67</f>
        <v>0</v>
      </c>
      <c r="FD3" s="70">
        <f>'MASTER DATA'!BE67</f>
        <v>0</v>
      </c>
      <c r="FE3" s="70">
        <f>'MASTER DATA'!BF67</f>
        <v>0</v>
      </c>
      <c r="FF3" s="70">
        <f>'MASTER DATA'!BG67</f>
        <v>0</v>
      </c>
      <c r="FG3" s="70">
        <f>'MASTER DATA'!BH67</f>
        <v>0</v>
      </c>
      <c r="FH3" s="70">
        <f>'MASTER DATA'!BI67</f>
        <v>0</v>
      </c>
      <c r="FI3" s="70">
        <f>'MASTER DATA'!BJ67</f>
        <v>0</v>
      </c>
      <c r="FJ3" s="70">
        <f>'MASTER DATA'!BK67</f>
        <v>0</v>
      </c>
      <c r="FK3" s="70">
        <f>'MASTER DATA'!BL67</f>
        <v>0</v>
      </c>
      <c r="FL3" s="70">
        <f>'MASTER DATA'!BM67</f>
        <v>0</v>
      </c>
      <c r="FM3" s="70">
        <f>'MASTER DATA'!BN67</f>
        <v>0</v>
      </c>
      <c r="FN3" s="70">
        <f>'MASTER DATA'!BO67</f>
        <v>0</v>
      </c>
      <c r="FO3" s="70">
        <f>'MASTER DATA'!BP67</f>
        <v>0</v>
      </c>
      <c r="FP3" s="70">
        <f>'MASTER DATA'!BQ67</f>
        <v>0</v>
      </c>
      <c r="FQ3" s="70">
        <f>'MASTER DATA'!BR67</f>
        <v>0</v>
      </c>
      <c r="FR3" s="70">
        <f>'MASTER DATA'!BS67</f>
        <v>0</v>
      </c>
      <c r="FS3" s="70">
        <f>'MASTER DATA'!BT67</f>
        <v>0</v>
      </c>
      <c r="FT3" s="70">
        <f>'MASTER DATA'!BU67</f>
        <v>0</v>
      </c>
    </row>
    <row r="4" spans="2:176" ht="41.45" customHeight="1" x14ac:dyDescent="0.5"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DATA'!Q29</f>
        <v>286</v>
      </c>
      <c r="DQ4" s="71">
        <f>'MASTER DATA'!R29</f>
        <v>285</v>
      </c>
      <c r="DR4" s="71">
        <f>'MASTER DATA'!S29</f>
        <v>286</v>
      </c>
      <c r="DS4" s="71">
        <f>'MASTER DATA'!T29</f>
        <v>282</v>
      </c>
      <c r="DT4" s="71">
        <f>'MASTER DATA'!U29</f>
        <v>285</v>
      </c>
      <c r="DU4" s="71">
        <f>'MASTER DATA'!V29</f>
        <v>286</v>
      </c>
      <c r="DV4" s="71">
        <f>'MASTER DATA'!W29</f>
        <v>288</v>
      </c>
      <c r="DW4" s="71">
        <f>'MASTER DATA'!X29</f>
        <v>282</v>
      </c>
      <c r="DX4" s="71">
        <f>'MASTER DATA'!Y29</f>
        <v>286</v>
      </c>
      <c r="DY4" s="71">
        <f>'MASTER DATA'!Z29</f>
        <v>285</v>
      </c>
      <c r="DZ4" s="71">
        <f>'MASTER DATA'!AA29</f>
        <v>285</v>
      </c>
      <c r="EA4" s="71">
        <f>'MASTER DATA'!AB29</f>
        <v>283</v>
      </c>
      <c r="EB4" s="71">
        <f>'MASTER DATA'!AC29</f>
        <v>284</v>
      </c>
      <c r="EC4" s="71">
        <f>'MASTER DATA'!AD29</f>
        <v>283</v>
      </c>
      <c r="ED4" s="71">
        <f>'MASTER DATA'!AE29</f>
        <v>282</v>
      </c>
      <c r="EE4" s="71">
        <f>'MASTER DATA'!AF29</f>
        <v>284</v>
      </c>
      <c r="EF4" s="71">
        <f>'MASTER DATA'!AG29</f>
        <v>283</v>
      </c>
      <c r="EG4" s="71">
        <f>'MASTER DATA'!AH29</f>
        <v>284</v>
      </c>
      <c r="EH4" s="71">
        <f>'MASTER DATA'!AI29</f>
        <v>0</v>
      </c>
      <c r="EI4" s="71">
        <f>'MASTER DATA'!AJ29</f>
        <v>0</v>
      </c>
      <c r="EJ4" s="71">
        <f>'MASTER DATA'!AK29</f>
        <v>0</v>
      </c>
      <c r="EK4" s="71">
        <f>'MASTER DATA'!AL29</f>
        <v>0</v>
      </c>
      <c r="EL4" s="71">
        <f>'MASTER DATA'!AM29</f>
        <v>0</v>
      </c>
      <c r="EM4" s="71">
        <f>'MASTER DATA'!AN29</f>
        <v>0</v>
      </c>
      <c r="EN4" s="71">
        <f>'MASTER DATA'!AO29</f>
        <v>0</v>
      </c>
      <c r="EO4" s="71">
        <f>'MASTER DATA'!AP29</f>
        <v>0</v>
      </c>
      <c r="EP4" s="71">
        <f>'MASTER DATA'!AQ29</f>
        <v>0</v>
      </c>
      <c r="EQ4" s="71">
        <f>'MASTER DATA'!AR29</f>
        <v>0</v>
      </c>
      <c r="ER4" s="71">
        <f>'MASTER DATA'!AS29</f>
        <v>0</v>
      </c>
      <c r="ES4" s="71">
        <f>'MASTER DATA'!AT29</f>
        <v>0</v>
      </c>
      <c r="ET4" s="71">
        <f>'MASTER DATA'!AU29</f>
        <v>0</v>
      </c>
      <c r="EU4" s="71">
        <f>'MASTER DATA'!AV29</f>
        <v>0</v>
      </c>
      <c r="EV4" s="71">
        <f>'MASTER DATA'!AW29</f>
        <v>0</v>
      </c>
      <c r="EW4" s="70">
        <f>'MASTER DATA'!AX68</f>
        <v>0</v>
      </c>
      <c r="EX4" s="70">
        <f>'MASTER DATA'!AY68</f>
        <v>0</v>
      </c>
      <c r="EY4" s="70">
        <f>'MASTER DATA'!AZ68</f>
        <v>0</v>
      </c>
      <c r="EZ4" s="70">
        <f>'MASTER DATA'!BA68</f>
        <v>0</v>
      </c>
      <c r="FA4" s="70">
        <f>'MASTER DATA'!BB68</f>
        <v>0</v>
      </c>
      <c r="FB4" s="70">
        <f>'MASTER DATA'!BC68</f>
        <v>0</v>
      </c>
      <c r="FC4" s="70">
        <f>'MASTER DATA'!BD68</f>
        <v>0</v>
      </c>
      <c r="FD4" s="70">
        <f>'MASTER DATA'!BE68</f>
        <v>0</v>
      </c>
      <c r="FE4" s="70">
        <f>'MASTER DATA'!BF68</f>
        <v>0</v>
      </c>
      <c r="FF4" s="70">
        <f>'MASTER DATA'!BG68</f>
        <v>0</v>
      </c>
      <c r="FG4" s="70">
        <f>'MASTER DATA'!BH68</f>
        <v>0</v>
      </c>
      <c r="FH4" s="70">
        <f>'MASTER DATA'!BI68</f>
        <v>0</v>
      </c>
      <c r="FI4" s="70">
        <f>'MASTER DATA'!BJ68</f>
        <v>0</v>
      </c>
      <c r="FJ4" s="70">
        <f>'MASTER DATA'!BK68</f>
        <v>0</v>
      </c>
      <c r="FK4" s="70">
        <f>'MASTER DATA'!BL68</f>
        <v>0</v>
      </c>
      <c r="FL4" s="70">
        <f>'MASTER DATA'!BM68</f>
        <v>0</v>
      </c>
      <c r="FM4" s="70">
        <f>'MASTER DATA'!BN68</f>
        <v>0</v>
      </c>
      <c r="FN4" s="70">
        <f>'MASTER DATA'!BO68</f>
        <v>0</v>
      </c>
      <c r="FO4" s="70">
        <f>'MASTER DATA'!BP68</f>
        <v>0</v>
      </c>
      <c r="FP4" s="70">
        <f>'MASTER DATA'!BQ68</f>
        <v>0</v>
      </c>
      <c r="FQ4" s="70">
        <f>'MASTER DATA'!BR68</f>
        <v>0</v>
      </c>
      <c r="FR4" s="70">
        <f>'MASTER DATA'!BS68</f>
        <v>0</v>
      </c>
      <c r="FS4" s="70">
        <f>'MASTER DATA'!BT68</f>
        <v>0</v>
      </c>
      <c r="FT4" s="70">
        <f>'MASTER DATA'!BU68</f>
        <v>0</v>
      </c>
    </row>
    <row r="5" spans="2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DATA'!C28</f>
        <v>Seconds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1" t="s">
        <v>188</v>
      </c>
      <c r="C7" s="251"/>
      <c r="D7" s="251"/>
      <c r="E7" s="251"/>
      <c r="F7" s="252"/>
      <c r="G7" s="263" t="str">
        <f>'MASTER DATA'!B28</f>
        <v>Coke oven #4 Charging and oven top Emission</v>
      </c>
      <c r="H7" s="264"/>
      <c r="I7" s="264"/>
      <c r="J7" s="264"/>
      <c r="K7" s="264"/>
      <c r="L7" s="264"/>
      <c r="M7" s="264"/>
      <c r="N7" s="265"/>
      <c r="O7" s="60" t="s">
        <v>189</v>
      </c>
      <c r="P7" s="74"/>
      <c r="Q7" s="74"/>
      <c r="R7" s="74"/>
      <c r="S7" s="269">
        <f>EE4</f>
        <v>284</v>
      </c>
      <c r="T7" s="269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1"/>
      <c r="C8" s="251"/>
      <c r="D8" s="251"/>
      <c r="E8" s="251"/>
      <c r="F8" s="252"/>
      <c r="G8" s="266"/>
      <c r="H8" s="267"/>
      <c r="I8" s="267"/>
      <c r="J8" s="267"/>
      <c r="K8" s="267"/>
      <c r="L8" s="267"/>
      <c r="M8" s="267"/>
      <c r="N8" s="268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282</v>
      </c>
      <c r="AH9" s="57"/>
      <c r="AK9" s="75">
        <f>222/224*100</f>
        <v>99.107142857142861</v>
      </c>
    </row>
    <row r="10" spans="2:176" ht="408.75" customHeight="1" x14ac:dyDescent="0.25">
      <c r="B10" s="247" t="str">
        <f>G7</f>
        <v>Coke oven #4 Charging and oven top Emission</v>
      </c>
      <c r="G10" s="84">
        <f>EE3</f>
        <v>285</v>
      </c>
      <c r="AH10" s="57"/>
      <c r="AI10" s="85"/>
    </row>
    <row r="11" spans="2:176" ht="408" customHeight="1" x14ac:dyDescent="0.25">
      <c r="B11" s="247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>
        <f>G3</f>
        <v>45505</v>
      </c>
      <c r="D13" s="90">
        <f>C13+1</f>
        <v>45506</v>
      </c>
      <c r="E13" s="90">
        <f t="shared" ref="E13:AG13" si="0">D13+1</f>
        <v>45507</v>
      </c>
      <c r="F13" s="90">
        <f t="shared" si="0"/>
        <v>45508</v>
      </c>
      <c r="G13" s="90">
        <f t="shared" si="0"/>
        <v>45509</v>
      </c>
      <c r="H13" s="90">
        <f t="shared" si="0"/>
        <v>45510</v>
      </c>
      <c r="I13" s="90">
        <f t="shared" si="0"/>
        <v>45511</v>
      </c>
      <c r="J13" s="90">
        <f t="shared" si="0"/>
        <v>45512</v>
      </c>
      <c r="K13" s="90">
        <f t="shared" si="0"/>
        <v>45513</v>
      </c>
      <c r="L13" s="90">
        <f t="shared" si="0"/>
        <v>45514</v>
      </c>
      <c r="M13" s="90">
        <f t="shared" si="0"/>
        <v>45515</v>
      </c>
      <c r="N13" s="90">
        <f t="shared" si="0"/>
        <v>45516</v>
      </c>
      <c r="O13" s="90">
        <f t="shared" si="0"/>
        <v>45517</v>
      </c>
      <c r="P13" s="90">
        <f t="shared" si="0"/>
        <v>45518</v>
      </c>
      <c r="Q13" s="90">
        <f t="shared" si="0"/>
        <v>45519</v>
      </c>
      <c r="R13" s="90">
        <f t="shared" si="0"/>
        <v>45520</v>
      </c>
      <c r="S13" s="90">
        <f t="shared" si="0"/>
        <v>45521</v>
      </c>
      <c r="T13" s="90">
        <f t="shared" si="0"/>
        <v>45522</v>
      </c>
      <c r="U13" s="90">
        <f t="shared" si="0"/>
        <v>45523</v>
      </c>
      <c r="V13" s="90">
        <f t="shared" si="0"/>
        <v>45524</v>
      </c>
      <c r="W13" s="90">
        <f t="shared" si="0"/>
        <v>45525</v>
      </c>
      <c r="X13" s="90">
        <f t="shared" si="0"/>
        <v>45526</v>
      </c>
      <c r="Y13" s="90">
        <f t="shared" si="0"/>
        <v>45527</v>
      </c>
      <c r="Z13" s="90">
        <f t="shared" si="0"/>
        <v>45528</v>
      </c>
      <c r="AA13" s="90">
        <f t="shared" si="0"/>
        <v>45529</v>
      </c>
      <c r="AB13" s="90">
        <f t="shared" si="0"/>
        <v>45530</v>
      </c>
      <c r="AC13" s="90">
        <f t="shared" si="0"/>
        <v>45531</v>
      </c>
      <c r="AD13" s="90">
        <f t="shared" si="0"/>
        <v>45532</v>
      </c>
      <c r="AE13" s="90">
        <f t="shared" si="0"/>
        <v>45533</v>
      </c>
      <c r="AF13" s="90">
        <f t="shared" si="0"/>
        <v>45534</v>
      </c>
      <c r="AG13" s="90">
        <f t="shared" si="0"/>
        <v>45535</v>
      </c>
    </row>
    <row r="14" spans="2:176" ht="48" customHeight="1" x14ac:dyDescent="0.35">
      <c r="B14" s="58" t="s">
        <v>5</v>
      </c>
      <c r="C14" s="32">
        <v>286</v>
      </c>
      <c r="D14" s="32">
        <v>283</v>
      </c>
      <c r="E14" s="32">
        <v>284</v>
      </c>
      <c r="F14" s="32">
        <v>283</v>
      </c>
      <c r="G14" s="32">
        <v>282</v>
      </c>
      <c r="H14" s="32">
        <v>285</v>
      </c>
      <c r="I14" s="32">
        <v>283</v>
      </c>
      <c r="J14" s="32">
        <v>283</v>
      </c>
      <c r="K14" s="32">
        <v>284</v>
      </c>
      <c r="L14" s="32">
        <v>283</v>
      </c>
      <c r="M14" s="32">
        <v>281</v>
      </c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 t="s">
        <v>4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 t="s">
        <v>200</v>
      </c>
      <c r="C16" s="94">
        <v>292</v>
      </c>
      <c r="D16" s="95">
        <f>C16</f>
        <v>292</v>
      </c>
      <c r="E16" s="95">
        <f t="shared" ref="E16:T16" si="1">D16</f>
        <v>292</v>
      </c>
      <c r="F16" s="95">
        <f t="shared" si="1"/>
        <v>292</v>
      </c>
      <c r="G16" s="95">
        <f t="shared" si="1"/>
        <v>292</v>
      </c>
      <c r="H16" s="95">
        <f t="shared" si="1"/>
        <v>292</v>
      </c>
      <c r="I16" s="95">
        <f t="shared" si="1"/>
        <v>292</v>
      </c>
      <c r="J16" s="95">
        <f t="shared" si="1"/>
        <v>292</v>
      </c>
      <c r="K16" s="95">
        <f t="shared" si="1"/>
        <v>292</v>
      </c>
      <c r="L16" s="95">
        <f t="shared" si="1"/>
        <v>292</v>
      </c>
      <c r="M16" s="95">
        <f t="shared" si="1"/>
        <v>292</v>
      </c>
      <c r="N16" s="95">
        <f t="shared" si="1"/>
        <v>292</v>
      </c>
      <c r="O16" s="95">
        <f t="shared" si="1"/>
        <v>292</v>
      </c>
      <c r="P16" s="95">
        <f t="shared" si="1"/>
        <v>292</v>
      </c>
      <c r="Q16" s="95">
        <f t="shared" si="1"/>
        <v>292</v>
      </c>
      <c r="R16" s="95">
        <f t="shared" si="1"/>
        <v>292</v>
      </c>
      <c r="S16" s="95">
        <f t="shared" si="1"/>
        <v>292</v>
      </c>
      <c r="T16" s="95">
        <f t="shared" si="1"/>
        <v>292</v>
      </c>
      <c r="U16" s="95">
        <f t="shared" ref="T16:AG18" si="2">T16</f>
        <v>292</v>
      </c>
      <c r="V16" s="95">
        <f t="shared" si="2"/>
        <v>292</v>
      </c>
      <c r="W16" s="95">
        <f t="shared" si="2"/>
        <v>292</v>
      </c>
      <c r="X16" s="95">
        <f t="shared" si="2"/>
        <v>292</v>
      </c>
      <c r="Y16" s="95">
        <f t="shared" si="2"/>
        <v>292</v>
      </c>
      <c r="Z16" s="95">
        <f t="shared" si="2"/>
        <v>292</v>
      </c>
      <c r="AA16" s="95">
        <f t="shared" si="2"/>
        <v>292</v>
      </c>
      <c r="AB16" s="95">
        <f t="shared" si="2"/>
        <v>292</v>
      </c>
      <c r="AC16" s="95">
        <f t="shared" si="2"/>
        <v>292</v>
      </c>
      <c r="AD16" s="95">
        <f t="shared" si="2"/>
        <v>292</v>
      </c>
      <c r="AE16" s="95">
        <f t="shared" si="2"/>
        <v>292</v>
      </c>
      <c r="AF16" s="95">
        <f t="shared" si="2"/>
        <v>292</v>
      </c>
      <c r="AG16" s="95">
        <f t="shared" si="2"/>
        <v>292</v>
      </c>
      <c r="AH16"/>
    </row>
    <row r="17" spans="2:34" ht="48" customHeight="1" x14ac:dyDescent="0.35">
      <c r="B17" s="58" t="s">
        <v>201</v>
      </c>
      <c r="C17" s="94">
        <v>282</v>
      </c>
      <c r="D17" s="95">
        <f t="shared" ref="D17:S18" si="3">C17</f>
        <v>282</v>
      </c>
      <c r="E17" s="95">
        <f t="shared" si="3"/>
        <v>282</v>
      </c>
      <c r="F17" s="95">
        <f t="shared" si="3"/>
        <v>282</v>
      </c>
      <c r="G17" s="95">
        <f t="shared" si="3"/>
        <v>282</v>
      </c>
      <c r="H17" s="95">
        <f t="shared" si="3"/>
        <v>282</v>
      </c>
      <c r="I17" s="95">
        <f t="shared" si="3"/>
        <v>282</v>
      </c>
      <c r="J17" s="95">
        <f t="shared" si="3"/>
        <v>282</v>
      </c>
      <c r="K17" s="95">
        <f t="shared" si="3"/>
        <v>282</v>
      </c>
      <c r="L17" s="95">
        <f t="shared" si="3"/>
        <v>282</v>
      </c>
      <c r="M17" s="95">
        <f t="shared" si="3"/>
        <v>282</v>
      </c>
      <c r="N17" s="95">
        <f t="shared" si="3"/>
        <v>282</v>
      </c>
      <c r="O17" s="95">
        <f t="shared" si="3"/>
        <v>282</v>
      </c>
      <c r="P17" s="95">
        <f t="shared" si="3"/>
        <v>282</v>
      </c>
      <c r="Q17" s="95">
        <f t="shared" si="3"/>
        <v>282</v>
      </c>
      <c r="R17" s="95">
        <f t="shared" si="3"/>
        <v>282</v>
      </c>
      <c r="S17" s="95">
        <f t="shared" si="3"/>
        <v>282</v>
      </c>
      <c r="T17" s="95">
        <f t="shared" si="2"/>
        <v>282</v>
      </c>
      <c r="U17" s="95">
        <f t="shared" si="2"/>
        <v>282</v>
      </c>
      <c r="V17" s="95">
        <f t="shared" si="2"/>
        <v>282</v>
      </c>
      <c r="W17" s="95">
        <f t="shared" si="2"/>
        <v>282</v>
      </c>
      <c r="X17" s="95">
        <f t="shared" si="2"/>
        <v>282</v>
      </c>
      <c r="Y17" s="95">
        <f t="shared" si="2"/>
        <v>282</v>
      </c>
      <c r="Z17" s="95">
        <f t="shared" si="2"/>
        <v>282</v>
      </c>
      <c r="AA17" s="95">
        <f t="shared" si="2"/>
        <v>282</v>
      </c>
      <c r="AB17" s="95">
        <f t="shared" si="2"/>
        <v>282</v>
      </c>
      <c r="AC17" s="95">
        <f t="shared" si="2"/>
        <v>282</v>
      </c>
      <c r="AD17" s="95">
        <f t="shared" si="2"/>
        <v>282</v>
      </c>
      <c r="AE17" s="95">
        <f t="shared" si="2"/>
        <v>282</v>
      </c>
      <c r="AF17" s="95">
        <f t="shared" si="2"/>
        <v>282</v>
      </c>
      <c r="AG17" s="95">
        <f t="shared" si="2"/>
        <v>282</v>
      </c>
      <c r="AH17" s="58"/>
    </row>
    <row r="18" spans="2:34" ht="48" customHeight="1" x14ac:dyDescent="0.35">
      <c r="B18" s="58" t="s">
        <v>225</v>
      </c>
      <c r="C18" s="94">
        <v>272</v>
      </c>
      <c r="D18" s="95">
        <f t="shared" si="3"/>
        <v>272</v>
      </c>
      <c r="E18" s="95">
        <f t="shared" si="3"/>
        <v>272</v>
      </c>
      <c r="F18" s="95">
        <f t="shared" si="3"/>
        <v>272</v>
      </c>
      <c r="G18" s="95">
        <f t="shared" si="3"/>
        <v>272</v>
      </c>
      <c r="H18" s="95">
        <f t="shared" si="3"/>
        <v>272</v>
      </c>
      <c r="I18" s="95">
        <f t="shared" si="3"/>
        <v>272</v>
      </c>
      <c r="J18" s="95">
        <f t="shared" si="3"/>
        <v>272</v>
      </c>
      <c r="K18" s="95">
        <f t="shared" si="3"/>
        <v>272</v>
      </c>
      <c r="L18" s="95">
        <f t="shared" si="3"/>
        <v>272</v>
      </c>
      <c r="M18" s="95">
        <f t="shared" si="3"/>
        <v>272</v>
      </c>
      <c r="N18" s="95">
        <f t="shared" si="3"/>
        <v>272</v>
      </c>
      <c r="O18" s="95">
        <f t="shared" si="3"/>
        <v>272</v>
      </c>
      <c r="P18" s="95">
        <f t="shared" si="3"/>
        <v>272</v>
      </c>
      <c r="Q18" s="95">
        <f t="shared" si="3"/>
        <v>272</v>
      </c>
      <c r="R18" s="95">
        <f t="shared" si="3"/>
        <v>272</v>
      </c>
      <c r="S18" s="95">
        <f t="shared" si="3"/>
        <v>272</v>
      </c>
      <c r="T18" s="95">
        <f t="shared" si="2"/>
        <v>272</v>
      </c>
      <c r="U18" s="95">
        <f t="shared" si="2"/>
        <v>272</v>
      </c>
      <c r="V18" s="95">
        <f t="shared" si="2"/>
        <v>272</v>
      </c>
      <c r="W18" s="95">
        <f t="shared" si="2"/>
        <v>272</v>
      </c>
      <c r="X18" s="95">
        <f t="shared" si="2"/>
        <v>272</v>
      </c>
      <c r="Y18" s="95">
        <f t="shared" si="2"/>
        <v>272</v>
      </c>
      <c r="Z18" s="95">
        <f t="shared" si="2"/>
        <v>272</v>
      </c>
      <c r="AA18" s="95">
        <f t="shared" si="2"/>
        <v>272</v>
      </c>
      <c r="AB18" s="95">
        <f t="shared" si="2"/>
        <v>272</v>
      </c>
      <c r="AC18" s="95">
        <f t="shared" si="2"/>
        <v>272</v>
      </c>
      <c r="AD18" s="95">
        <f t="shared" si="2"/>
        <v>272</v>
      </c>
      <c r="AE18" s="95">
        <f t="shared" si="2"/>
        <v>272</v>
      </c>
      <c r="AF18" s="95">
        <f t="shared" si="2"/>
        <v>272</v>
      </c>
      <c r="AG18" s="95">
        <f t="shared" si="2"/>
        <v>272</v>
      </c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23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theme="8" tint="0.59999389629810485"/>
    <pageSetUpPr fitToPage="1"/>
  </sheetPr>
  <dimension ref="B1:ZY54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oven #3 Charging and oven top Emission</v>
      </c>
      <c r="DR1" s="56" t="str">
        <f>S6</f>
        <v>Seconds</v>
      </c>
    </row>
    <row r="2" spans="2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1" t="s">
        <v>173</v>
      </c>
      <c r="C3" s="251"/>
      <c r="D3" s="251"/>
      <c r="E3" s="251"/>
      <c r="F3" s="252"/>
      <c r="G3" s="257">
        <f>EF2</f>
        <v>45505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250">
        <f>EF3</f>
        <v>285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DATA'!Q25</f>
        <v>285</v>
      </c>
      <c r="DQ3" s="71">
        <f>'MASTER DATA'!R25</f>
        <v>285</v>
      </c>
      <c r="DR3" s="71">
        <f>'MASTER DATA'!S25</f>
        <v>285</v>
      </c>
      <c r="DS3" s="71">
        <f>'MASTER DATA'!T25</f>
        <v>285</v>
      </c>
      <c r="DT3" s="71">
        <f>'MASTER DATA'!U25</f>
        <v>285</v>
      </c>
      <c r="DU3" s="71">
        <f>'MASTER DATA'!V25</f>
        <v>285</v>
      </c>
      <c r="DV3" s="71">
        <f>'MASTER DATA'!W25</f>
        <v>285</v>
      </c>
      <c r="DW3" s="71">
        <f>'MASTER DATA'!X25</f>
        <v>285</v>
      </c>
      <c r="DX3" s="71">
        <f>'MASTER DATA'!Y25</f>
        <v>285</v>
      </c>
      <c r="DY3" s="71">
        <f>'MASTER DATA'!Z25</f>
        <v>285</v>
      </c>
      <c r="DZ3" s="71">
        <f>'MASTER DATA'!AA25</f>
        <v>285</v>
      </c>
      <c r="EA3" s="71">
        <f>'MASTER DATA'!AB25</f>
        <v>285</v>
      </c>
      <c r="EB3" s="71">
        <f>'MASTER DATA'!AC25</f>
        <v>285</v>
      </c>
      <c r="EC3" s="71">
        <f>'MASTER DATA'!AD25</f>
        <v>285</v>
      </c>
      <c r="ED3" s="71">
        <f>'MASTER DATA'!AE25</f>
        <v>285</v>
      </c>
      <c r="EE3" s="71">
        <f>'MASTER DATA'!AF25</f>
        <v>285</v>
      </c>
      <c r="EF3" s="71">
        <f>'MASTER DATA'!AG25</f>
        <v>285</v>
      </c>
      <c r="EG3" s="71">
        <f>'MASTER DATA'!AH25</f>
        <v>285</v>
      </c>
      <c r="EH3" s="71">
        <f>'MASTER DATA'!AI25</f>
        <v>285</v>
      </c>
      <c r="EI3" s="71">
        <f>'MASTER DATA'!AJ25</f>
        <v>285</v>
      </c>
      <c r="EJ3" s="71">
        <f>'MASTER DATA'!AK25</f>
        <v>285</v>
      </c>
      <c r="EK3" s="71">
        <f>'MASTER DATA'!AL25</f>
        <v>285</v>
      </c>
      <c r="EL3" s="71">
        <f>'MASTER DATA'!AM25</f>
        <v>285</v>
      </c>
      <c r="EM3" s="71">
        <f>'MASTER DATA'!AN25</f>
        <v>285</v>
      </c>
      <c r="EN3" s="71">
        <f>'MASTER DATA'!AO25</f>
        <v>0</v>
      </c>
      <c r="EO3" s="71">
        <f>'MASTER DATA'!AP25</f>
        <v>0</v>
      </c>
      <c r="EP3" s="71">
        <f>'MASTER DATA'!AQ25</f>
        <v>0</v>
      </c>
      <c r="EQ3" s="71">
        <f>'MASTER DATA'!AR25</f>
        <v>0</v>
      </c>
      <c r="ER3" s="71">
        <f>'MASTER DATA'!AS25</f>
        <v>0</v>
      </c>
      <c r="ES3" s="71">
        <f>'MASTER DATA'!AT25</f>
        <v>0</v>
      </c>
      <c r="ET3" s="71">
        <f>'MASTER DATA'!AU25</f>
        <v>0</v>
      </c>
      <c r="EU3" s="71">
        <f>'MASTER DATA'!AV25</f>
        <v>0</v>
      </c>
      <c r="EV3" s="71">
        <f>'MASTER DATA'!AW25</f>
        <v>0</v>
      </c>
      <c r="EW3" s="70">
        <f>'MASTER DATA'!AX67</f>
        <v>0</v>
      </c>
      <c r="EX3" s="70">
        <f>'MASTER DATA'!AY67</f>
        <v>0</v>
      </c>
      <c r="EY3" s="70">
        <f>'MASTER DATA'!AZ67</f>
        <v>0</v>
      </c>
      <c r="EZ3" s="70">
        <f>'MASTER DATA'!BA67</f>
        <v>0</v>
      </c>
      <c r="FA3" s="70">
        <f>'MASTER DATA'!BB67</f>
        <v>0</v>
      </c>
      <c r="FB3" s="70">
        <f>'MASTER DATA'!BC67</f>
        <v>0</v>
      </c>
      <c r="FC3" s="70">
        <f>'MASTER DATA'!BD67</f>
        <v>0</v>
      </c>
      <c r="FD3" s="70">
        <f>'MASTER DATA'!BE67</f>
        <v>0</v>
      </c>
      <c r="FE3" s="70">
        <f>'MASTER DATA'!BF67</f>
        <v>0</v>
      </c>
      <c r="FF3" s="70">
        <f>'MASTER DATA'!BG67</f>
        <v>0</v>
      </c>
      <c r="FG3" s="70">
        <f>'MASTER DATA'!BH67</f>
        <v>0</v>
      </c>
      <c r="FH3" s="70">
        <f>'MASTER DATA'!BI67</f>
        <v>0</v>
      </c>
      <c r="FI3" s="70">
        <f>'MASTER DATA'!BJ67</f>
        <v>0</v>
      </c>
      <c r="FJ3" s="70">
        <f>'MASTER DATA'!BK67</f>
        <v>0</v>
      </c>
      <c r="FK3" s="70">
        <f>'MASTER DATA'!BL67</f>
        <v>0</v>
      </c>
      <c r="FL3" s="70">
        <f>'MASTER DATA'!BM67</f>
        <v>0</v>
      </c>
      <c r="FM3" s="70">
        <f>'MASTER DATA'!BN67</f>
        <v>0</v>
      </c>
      <c r="FN3" s="70">
        <f>'MASTER DATA'!BO67</f>
        <v>0</v>
      </c>
      <c r="FO3" s="70">
        <f>'MASTER DATA'!BP67</f>
        <v>0</v>
      </c>
      <c r="FP3" s="70">
        <f>'MASTER DATA'!BQ67</f>
        <v>0</v>
      </c>
      <c r="FQ3" s="70">
        <f>'MASTER DATA'!BR67</f>
        <v>0</v>
      </c>
      <c r="FR3" s="70">
        <f>'MASTER DATA'!BS67</f>
        <v>0</v>
      </c>
      <c r="FS3" s="70">
        <f>'MASTER DATA'!BT67</f>
        <v>0</v>
      </c>
      <c r="FT3" s="70">
        <f>'MASTER DATA'!BU67</f>
        <v>0</v>
      </c>
    </row>
    <row r="4" spans="2:176" ht="41.45" customHeight="1" x14ac:dyDescent="0.5"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DATA'!Q26</f>
        <v>283</v>
      </c>
      <c r="DQ4" s="71">
        <f>'MASTER DATA'!R26</f>
        <v>285</v>
      </c>
      <c r="DR4" s="71">
        <f>'MASTER DATA'!S26</f>
        <v>284</v>
      </c>
      <c r="DS4" s="71">
        <f>'MASTER DATA'!T26</f>
        <v>282</v>
      </c>
      <c r="DT4" s="71">
        <f>'MASTER DATA'!U26</f>
        <v>285</v>
      </c>
      <c r="DU4" s="71">
        <f>'MASTER DATA'!V26</f>
        <v>283</v>
      </c>
      <c r="DV4" s="71">
        <f>'MASTER DATA'!W26</f>
        <v>282</v>
      </c>
      <c r="DW4" s="71">
        <f>'MASTER DATA'!X26</f>
        <v>282</v>
      </c>
      <c r="DX4" s="71">
        <f>'MASTER DATA'!Y26</f>
        <v>286</v>
      </c>
      <c r="DY4" s="71">
        <f>'MASTER DATA'!Z26</f>
        <v>284</v>
      </c>
      <c r="DZ4" s="71">
        <f>'MASTER DATA'!AA26</f>
        <v>285</v>
      </c>
      <c r="EA4" s="71">
        <f>'MASTER DATA'!AB26</f>
        <v>284</v>
      </c>
      <c r="EB4" s="71">
        <f>'MASTER DATA'!AC26</f>
        <v>284</v>
      </c>
      <c r="EC4" s="71">
        <f>'MASTER DATA'!AD26</f>
        <v>282</v>
      </c>
      <c r="ED4" s="71">
        <f>'MASTER DATA'!AE26</f>
        <v>283</v>
      </c>
      <c r="EE4" s="71">
        <f>'MASTER DATA'!AF26</f>
        <v>281</v>
      </c>
      <c r="EF4" s="71">
        <f>'MASTER DATA'!AG26</f>
        <v>282</v>
      </c>
      <c r="EG4" s="71">
        <f>'MASTER DATA'!AH26</f>
        <v>283</v>
      </c>
      <c r="EH4" s="71">
        <f>'MASTER DATA'!AI26</f>
        <v>0</v>
      </c>
      <c r="EI4" s="71">
        <f>'MASTER DATA'!AJ26</f>
        <v>0</v>
      </c>
      <c r="EJ4" s="71">
        <f>'MASTER DATA'!AK26</f>
        <v>0</v>
      </c>
      <c r="EK4" s="71">
        <f>'MASTER DATA'!AL26</f>
        <v>0</v>
      </c>
      <c r="EL4" s="71">
        <f>'MASTER DATA'!AM26</f>
        <v>0</v>
      </c>
      <c r="EM4" s="71">
        <f>'MASTER DATA'!AN26</f>
        <v>0</v>
      </c>
      <c r="EN4" s="71">
        <f>'MASTER DATA'!AO26</f>
        <v>0</v>
      </c>
      <c r="EO4" s="71">
        <f>'MASTER DATA'!AP26</f>
        <v>0</v>
      </c>
      <c r="EP4" s="71">
        <f>'MASTER DATA'!AQ26</f>
        <v>0</v>
      </c>
      <c r="EQ4" s="71">
        <f>'MASTER DATA'!AR26</f>
        <v>0</v>
      </c>
      <c r="ER4" s="71">
        <f>'MASTER DATA'!AS26</f>
        <v>0</v>
      </c>
      <c r="ES4" s="71">
        <f>'MASTER DATA'!AT26</f>
        <v>0</v>
      </c>
      <c r="ET4" s="71">
        <f>'MASTER DATA'!AU26</f>
        <v>0</v>
      </c>
      <c r="EU4" s="71">
        <f>'MASTER DATA'!AV26</f>
        <v>0</v>
      </c>
      <c r="EV4" s="71">
        <f>'MASTER DATA'!AW26</f>
        <v>0</v>
      </c>
      <c r="EW4" s="70">
        <f>'MASTER DATA'!AX68</f>
        <v>0</v>
      </c>
      <c r="EX4" s="70">
        <f>'MASTER DATA'!AY68</f>
        <v>0</v>
      </c>
      <c r="EY4" s="70">
        <f>'MASTER DATA'!AZ68</f>
        <v>0</v>
      </c>
      <c r="EZ4" s="70">
        <f>'MASTER DATA'!BA68</f>
        <v>0</v>
      </c>
      <c r="FA4" s="70">
        <f>'MASTER DATA'!BB68</f>
        <v>0</v>
      </c>
      <c r="FB4" s="70">
        <f>'MASTER DATA'!BC68</f>
        <v>0</v>
      </c>
      <c r="FC4" s="70">
        <f>'MASTER DATA'!BD68</f>
        <v>0</v>
      </c>
      <c r="FD4" s="70">
        <f>'MASTER DATA'!BE68</f>
        <v>0</v>
      </c>
      <c r="FE4" s="70">
        <f>'MASTER DATA'!BF68</f>
        <v>0</v>
      </c>
      <c r="FF4" s="70">
        <f>'MASTER DATA'!BG68</f>
        <v>0</v>
      </c>
      <c r="FG4" s="70">
        <f>'MASTER DATA'!BH68</f>
        <v>0</v>
      </c>
      <c r="FH4" s="70">
        <f>'MASTER DATA'!BI68</f>
        <v>0</v>
      </c>
      <c r="FI4" s="70">
        <f>'MASTER DATA'!BJ68</f>
        <v>0</v>
      </c>
      <c r="FJ4" s="70">
        <f>'MASTER DATA'!BK68</f>
        <v>0</v>
      </c>
      <c r="FK4" s="70">
        <f>'MASTER DATA'!BL68</f>
        <v>0</v>
      </c>
      <c r="FL4" s="70">
        <f>'MASTER DATA'!BM68</f>
        <v>0</v>
      </c>
      <c r="FM4" s="70">
        <f>'MASTER DATA'!BN68</f>
        <v>0</v>
      </c>
      <c r="FN4" s="70">
        <f>'MASTER DATA'!BO68</f>
        <v>0</v>
      </c>
      <c r="FO4" s="70">
        <f>'MASTER DATA'!BP68</f>
        <v>0</v>
      </c>
      <c r="FP4" s="70">
        <f>'MASTER DATA'!BQ68</f>
        <v>0</v>
      </c>
      <c r="FQ4" s="70">
        <f>'MASTER DATA'!BR68</f>
        <v>0</v>
      </c>
      <c r="FR4" s="70">
        <f>'MASTER DATA'!BS68</f>
        <v>0</v>
      </c>
      <c r="FS4" s="70">
        <f>'MASTER DATA'!BT68</f>
        <v>0</v>
      </c>
      <c r="FT4" s="70">
        <f>'MASTER DATA'!BU68</f>
        <v>0</v>
      </c>
    </row>
    <row r="5" spans="2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DATA'!C28</f>
        <v>Seconds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1" t="s">
        <v>188</v>
      </c>
      <c r="C7" s="251"/>
      <c r="D7" s="251"/>
      <c r="E7" s="251"/>
      <c r="F7" s="252"/>
      <c r="G7" s="263" t="str">
        <f>'MASTER DATA'!B25</f>
        <v>Coke oven #3 Charging and oven top Emission</v>
      </c>
      <c r="H7" s="264"/>
      <c r="I7" s="264"/>
      <c r="J7" s="264"/>
      <c r="K7" s="264"/>
      <c r="L7" s="264"/>
      <c r="M7" s="264"/>
      <c r="N7" s="265"/>
      <c r="O7" s="60" t="s">
        <v>189</v>
      </c>
      <c r="P7" s="74"/>
      <c r="Q7" s="74"/>
      <c r="R7" s="74"/>
      <c r="S7" s="250">
        <f>EE4</f>
        <v>281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1"/>
      <c r="C8" s="251"/>
      <c r="D8" s="251"/>
      <c r="E8" s="251"/>
      <c r="F8" s="252"/>
      <c r="G8" s="266"/>
      <c r="H8" s="267"/>
      <c r="I8" s="267"/>
      <c r="J8" s="267"/>
      <c r="K8" s="267"/>
      <c r="L8" s="267"/>
      <c r="M8" s="267"/>
      <c r="N8" s="268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283</v>
      </c>
      <c r="AH9" s="57"/>
      <c r="AK9" s="75">
        <f>222/224*100</f>
        <v>99.107142857142861</v>
      </c>
    </row>
    <row r="10" spans="2:176" ht="408.75" customHeight="1" x14ac:dyDescent="0.25">
      <c r="B10" s="247" t="str">
        <f>G7</f>
        <v>Coke oven #3 Charging and oven top Emission</v>
      </c>
      <c r="G10" s="84">
        <f>EE3</f>
        <v>285</v>
      </c>
      <c r="AH10" s="57"/>
      <c r="AI10" s="85"/>
    </row>
    <row r="11" spans="2:176" ht="408" customHeight="1" x14ac:dyDescent="0.25">
      <c r="B11" s="247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>
        <f>G3</f>
        <v>45505</v>
      </c>
      <c r="D13" s="90">
        <f>C13+1</f>
        <v>45506</v>
      </c>
      <c r="E13" s="90">
        <f t="shared" ref="E13:AG13" si="0">D13+1</f>
        <v>45507</v>
      </c>
      <c r="F13" s="90">
        <f t="shared" si="0"/>
        <v>45508</v>
      </c>
      <c r="G13" s="90">
        <f t="shared" si="0"/>
        <v>45509</v>
      </c>
      <c r="H13" s="90">
        <f t="shared" si="0"/>
        <v>45510</v>
      </c>
      <c r="I13" s="90">
        <f t="shared" si="0"/>
        <v>45511</v>
      </c>
      <c r="J13" s="90">
        <f t="shared" si="0"/>
        <v>45512</v>
      </c>
      <c r="K13" s="90">
        <f t="shared" si="0"/>
        <v>45513</v>
      </c>
      <c r="L13" s="90">
        <f t="shared" si="0"/>
        <v>45514</v>
      </c>
      <c r="M13" s="90">
        <f t="shared" si="0"/>
        <v>45515</v>
      </c>
      <c r="N13" s="90">
        <f t="shared" si="0"/>
        <v>45516</v>
      </c>
      <c r="O13" s="90">
        <f t="shared" si="0"/>
        <v>45517</v>
      </c>
      <c r="P13" s="90">
        <f t="shared" si="0"/>
        <v>45518</v>
      </c>
      <c r="Q13" s="90">
        <f t="shared" si="0"/>
        <v>45519</v>
      </c>
      <c r="R13" s="90">
        <f t="shared" si="0"/>
        <v>45520</v>
      </c>
      <c r="S13" s="90">
        <f t="shared" si="0"/>
        <v>45521</v>
      </c>
      <c r="T13" s="90">
        <f t="shared" si="0"/>
        <v>45522</v>
      </c>
      <c r="U13" s="90">
        <f t="shared" si="0"/>
        <v>45523</v>
      </c>
      <c r="V13" s="90">
        <f t="shared" si="0"/>
        <v>45524</v>
      </c>
      <c r="W13" s="90">
        <f t="shared" si="0"/>
        <v>45525</v>
      </c>
      <c r="X13" s="90">
        <f t="shared" si="0"/>
        <v>45526</v>
      </c>
      <c r="Y13" s="90">
        <f t="shared" si="0"/>
        <v>45527</v>
      </c>
      <c r="Z13" s="90">
        <f t="shared" si="0"/>
        <v>45528</v>
      </c>
      <c r="AA13" s="90">
        <f t="shared" si="0"/>
        <v>45529</v>
      </c>
      <c r="AB13" s="90">
        <f t="shared" si="0"/>
        <v>45530</v>
      </c>
      <c r="AC13" s="90">
        <f t="shared" si="0"/>
        <v>45531</v>
      </c>
      <c r="AD13" s="90">
        <f t="shared" si="0"/>
        <v>45532</v>
      </c>
      <c r="AE13" s="90">
        <f t="shared" si="0"/>
        <v>45533</v>
      </c>
      <c r="AF13" s="90">
        <f t="shared" si="0"/>
        <v>45534</v>
      </c>
      <c r="AG13" s="90">
        <f t="shared" si="0"/>
        <v>45535</v>
      </c>
    </row>
    <row r="14" spans="2:176" ht="48" customHeight="1" x14ac:dyDescent="0.35">
      <c r="B14" s="58" t="s">
        <v>5</v>
      </c>
      <c r="C14" s="32">
        <v>283</v>
      </c>
      <c r="D14" s="32">
        <v>282</v>
      </c>
      <c r="E14" s="32">
        <v>284</v>
      </c>
      <c r="F14" s="32">
        <v>285</v>
      </c>
      <c r="G14" s="32">
        <v>286</v>
      </c>
      <c r="H14" s="32">
        <v>283</v>
      </c>
      <c r="I14" s="32">
        <v>284</v>
      </c>
      <c r="J14" s="32">
        <v>283</v>
      </c>
      <c r="K14" s="32">
        <v>282</v>
      </c>
      <c r="L14" s="32">
        <v>285</v>
      </c>
      <c r="M14" s="32">
        <v>283</v>
      </c>
      <c r="N14" s="32">
        <v>286</v>
      </c>
      <c r="O14" s="32">
        <v>282</v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 t="s">
        <v>4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 t="s">
        <v>200</v>
      </c>
      <c r="C16" s="94">
        <v>292</v>
      </c>
      <c r="D16" s="95">
        <f>C16</f>
        <v>292</v>
      </c>
      <c r="E16" s="95">
        <f t="shared" ref="E16:T16" si="1">D16</f>
        <v>292</v>
      </c>
      <c r="F16" s="95">
        <f t="shared" si="1"/>
        <v>292</v>
      </c>
      <c r="G16" s="95">
        <f t="shared" si="1"/>
        <v>292</v>
      </c>
      <c r="H16" s="95">
        <f t="shared" si="1"/>
        <v>292</v>
      </c>
      <c r="I16" s="95">
        <f t="shared" si="1"/>
        <v>292</v>
      </c>
      <c r="J16" s="95">
        <f t="shared" si="1"/>
        <v>292</v>
      </c>
      <c r="K16" s="95">
        <f t="shared" si="1"/>
        <v>292</v>
      </c>
      <c r="L16" s="95">
        <f t="shared" si="1"/>
        <v>292</v>
      </c>
      <c r="M16" s="95">
        <f t="shared" si="1"/>
        <v>292</v>
      </c>
      <c r="N16" s="95">
        <f t="shared" si="1"/>
        <v>292</v>
      </c>
      <c r="O16" s="95">
        <f t="shared" si="1"/>
        <v>292</v>
      </c>
      <c r="P16" s="95">
        <f t="shared" si="1"/>
        <v>292</v>
      </c>
      <c r="Q16" s="95">
        <f t="shared" si="1"/>
        <v>292</v>
      </c>
      <c r="R16" s="95">
        <f t="shared" si="1"/>
        <v>292</v>
      </c>
      <c r="S16" s="95">
        <f t="shared" si="1"/>
        <v>292</v>
      </c>
      <c r="T16" s="95">
        <f t="shared" si="1"/>
        <v>292</v>
      </c>
      <c r="U16" s="95">
        <f t="shared" ref="T16:AG18" si="2">T16</f>
        <v>292</v>
      </c>
      <c r="V16" s="95">
        <f t="shared" si="2"/>
        <v>292</v>
      </c>
      <c r="W16" s="95">
        <f t="shared" si="2"/>
        <v>292</v>
      </c>
      <c r="X16" s="95">
        <f t="shared" si="2"/>
        <v>292</v>
      </c>
      <c r="Y16" s="95">
        <f t="shared" si="2"/>
        <v>292</v>
      </c>
      <c r="Z16" s="95">
        <f t="shared" si="2"/>
        <v>292</v>
      </c>
      <c r="AA16" s="95">
        <f t="shared" si="2"/>
        <v>292</v>
      </c>
      <c r="AB16" s="95">
        <f t="shared" si="2"/>
        <v>292</v>
      </c>
      <c r="AC16" s="95">
        <f t="shared" si="2"/>
        <v>292</v>
      </c>
      <c r="AD16" s="95">
        <f t="shared" si="2"/>
        <v>292</v>
      </c>
      <c r="AE16" s="95">
        <f t="shared" si="2"/>
        <v>292</v>
      </c>
      <c r="AF16" s="95">
        <f t="shared" si="2"/>
        <v>292</v>
      </c>
      <c r="AG16" s="95">
        <f t="shared" si="2"/>
        <v>292</v>
      </c>
      <c r="AH16"/>
    </row>
    <row r="17" spans="2:34" ht="48" customHeight="1" x14ac:dyDescent="0.35">
      <c r="B17" s="58" t="s">
        <v>201</v>
      </c>
      <c r="C17" s="94">
        <v>282</v>
      </c>
      <c r="D17" s="95">
        <f t="shared" ref="D17:S18" si="3">C17</f>
        <v>282</v>
      </c>
      <c r="E17" s="95">
        <f t="shared" si="3"/>
        <v>282</v>
      </c>
      <c r="F17" s="95">
        <f t="shared" si="3"/>
        <v>282</v>
      </c>
      <c r="G17" s="95">
        <f t="shared" si="3"/>
        <v>282</v>
      </c>
      <c r="H17" s="95">
        <f t="shared" si="3"/>
        <v>282</v>
      </c>
      <c r="I17" s="95">
        <f t="shared" si="3"/>
        <v>282</v>
      </c>
      <c r="J17" s="95">
        <f t="shared" si="3"/>
        <v>282</v>
      </c>
      <c r="K17" s="95">
        <f t="shared" si="3"/>
        <v>282</v>
      </c>
      <c r="L17" s="95">
        <f t="shared" si="3"/>
        <v>282</v>
      </c>
      <c r="M17" s="95">
        <f t="shared" si="3"/>
        <v>282</v>
      </c>
      <c r="N17" s="95">
        <f t="shared" si="3"/>
        <v>282</v>
      </c>
      <c r="O17" s="95">
        <f t="shared" si="3"/>
        <v>282</v>
      </c>
      <c r="P17" s="95">
        <f t="shared" si="3"/>
        <v>282</v>
      </c>
      <c r="Q17" s="95">
        <f t="shared" si="3"/>
        <v>282</v>
      </c>
      <c r="R17" s="95">
        <f t="shared" si="3"/>
        <v>282</v>
      </c>
      <c r="S17" s="95">
        <f t="shared" si="3"/>
        <v>282</v>
      </c>
      <c r="T17" s="95">
        <f t="shared" si="2"/>
        <v>282</v>
      </c>
      <c r="U17" s="95">
        <f t="shared" si="2"/>
        <v>282</v>
      </c>
      <c r="V17" s="95">
        <f t="shared" si="2"/>
        <v>282</v>
      </c>
      <c r="W17" s="95">
        <f t="shared" si="2"/>
        <v>282</v>
      </c>
      <c r="X17" s="95">
        <f t="shared" si="2"/>
        <v>282</v>
      </c>
      <c r="Y17" s="95">
        <f t="shared" si="2"/>
        <v>282</v>
      </c>
      <c r="Z17" s="95">
        <f t="shared" si="2"/>
        <v>282</v>
      </c>
      <c r="AA17" s="95">
        <f t="shared" si="2"/>
        <v>282</v>
      </c>
      <c r="AB17" s="95">
        <f t="shared" si="2"/>
        <v>282</v>
      </c>
      <c r="AC17" s="95">
        <f t="shared" si="2"/>
        <v>282</v>
      </c>
      <c r="AD17" s="95">
        <f t="shared" si="2"/>
        <v>282</v>
      </c>
      <c r="AE17" s="95">
        <f t="shared" si="2"/>
        <v>282</v>
      </c>
      <c r="AF17" s="95">
        <f t="shared" si="2"/>
        <v>282</v>
      </c>
      <c r="AG17" s="95">
        <f t="shared" si="2"/>
        <v>282</v>
      </c>
      <c r="AH17" s="58"/>
    </row>
    <row r="18" spans="2:34" ht="48" customHeight="1" x14ac:dyDescent="0.35">
      <c r="B18" s="58" t="s">
        <v>225</v>
      </c>
      <c r="C18" s="94">
        <v>272</v>
      </c>
      <c r="D18" s="95">
        <f t="shared" si="3"/>
        <v>272</v>
      </c>
      <c r="E18" s="95">
        <f t="shared" si="3"/>
        <v>272</v>
      </c>
      <c r="F18" s="95">
        <f t="shared" si="3"/>
        <v>272</v>
      </c>
      <c r="G18" s="95">
        <f t="shared" si="3"/>
        <v>272</v>
      </c>
      <c r="H18" s="95">
        <f t="shared" si="3"/>
        <v>272</v>
      </c>
      <c r="I18" s="95">
        <f t="shared" si="3"/>
        <v>272</v>
      </c>
      <c r="J18" s="95">
        <f t="shared" si="3"/>
        <v>272</v>
      </c>
      <c r="K18" s="95">
        <f t="shared" si="3"/>
        <v>272</v>
      </c>
      <c r="L18" s="95">
        <f t="shared" si="3"/>
        <v>272</v>
      </c>
      <c r="M18" s="95">
        <f t="shared" si="3"/>
        <v>272</v>
      </c>
      <c r="N18" s="95">
        <f t="shared" si="3"/>
        <v>272</v>
      </c>
      <c r="O18" s="95">
        <f t="shared" si="3"/>
        <v>272</v>
      </c>
      <c r="P18" s="95">
        <f t="shared" si="3"/>
        <v>272</v>
      </c>
      <c r="Q18" s="95">
        <f t="shared" si="3"/>
        <v>272</v>
      </c>
      <c r="R18" s="95">
        <f t="shared" si="3"/>
        <v>272</v>
      </c>
      <c r="S18" s="95">
        <f t="shared" si="3"/>
        <v>272</v>
      </c>
      <c r="T18" s="95">
        <f t="shared" si="2"/>
        <v>272</v>
      </c>
      <c r="U18" s="95">
        <f t="shared" si="2"/>
        <v>272</v>
      </c>
      <c r="V18" s="95">
        <f t="shared" si="2"/>
        <v>272</v>
      </c>
      <c r="W18" s="95">
        <f t="shared" si="2"/>
        <v>272</v>
      </c>
      <c r="X18" s="95">
        <f t="shared" si="2"/>
        <v>272</v>
      </c>
      <c r="Y18" s="95">
        <f t="shared" si="2"/>
        <v>272</v>
      </c>
      <c r="Z18" s="95">
        <f t="shared" si="2"/>
        <v>272</v>
      </c>
      <c r="AA18" s="95">
        <f t="shared" si="2"/>
        <v>272</v>
      </c>
      <c r="AB18" s="95">
        <f t="shared" si="2"/>
        <v>272</v>
      </c>
      <c r="AC18" s="95">
        <f t="shared" si="2"/>
        <v>272</v>
      </c>
      <c r="AD18" s="95">
        <f t="shared" si="2"/>
        <v>272</v>
      </c>
      <c r="AE18" s="95">
        <f t="shared" si="2"/>
        <v>272</v>
      </c>
      <c r="AF18" s="95">
        <f t="shared" si="2"/>
        <v>272</v>
      </c>
      <c r="AG18" s="95">
        <f t="shared" si="2"/>
        <v>272</v>
      </c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22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  <pageSetUpPr fitToPage="1"/>
  </sheetPr>
  <dimension ref="B1:AAC56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7" width="12.140625" style="46" customWidth="1"/>
    <col min="38" max="38" width="7.42578125" style="46" customWidth="1"/>
    <col min="39" max="39" width="9.28515625" style="46"/>
    <col min="40" max="43" width="13.7109375" style="46" hidden="1" customWidth="1"/>
    <col min="44" max="44" width="13" style="46" hidden="1" customWidth="1"/>
    <col min="45" max="46" width="13.7109375" style="46" hidden="1" customWidth="1"/>
    <col min="47" max="48" width="13" style="46" hidden="1" customWidth="1"/>
    <col min="49" max="49" width="13.7109375" style="46" hidden="1" customWidth="1"/>
    <col min="50" max="50" width="13" style="46" hidden="1" customWidth="1"/>
    <col min="51" max="66" width="13.7109375" style="46" hidden="1" customWidth="1"/>
    <col min="67" max="67" width="11.28515625" style="46" hidden="1" customWidth="1"/>
    <col min="68" max="68" width="12.28515625" style="46" hidden="1" customWidth="1"/>
    <col min="69" max="69" width="12" style="46" hidden="1" customWidth="1"/>
    <col min="70" max="70" width="13.42578125" style="46" hidden="1" customWidth="1"/>
    <col min="71" max="71" width="14.28515625" style="46" hidden="1" customWidth="1"/>
    <col min="72" max="72" width="12.28515625" style="46" hidden="1" customWidth="1"/>
    <col min="73" max="75" width="11.7109375" style="46" hidden="1" customWidth="1"/>
    <col min="76" max="76" width="11.5703125" style="46" hidden="1" customWidth="1"/>
    <col min="77" max="77" width="12.7109375" style="46" hidden="1" customWidth="1"/>
    <col min="78" max="78" width="12.28515625" style="46" hidden="1" customWidth="1"/>
    <col min="79" max="79" width="10.28515625" style="46" hidden="1" customWidth="1"/>
    <col min="80" max="86" width="16.28515625" style="46" hidden="1" customWidth="1"/>
    <col min="87" max="87" width="14.7109375" style="46" hidden="1" customWidth="1"/>
    <col min="88" max="101" width="16.28515625" style="46" hidden="1" customWidth="1"/>
    <col min="102" max="103" width="11.28515625" style="46" hidden="1" customWidth="1"/>
    <col min="104" max="104" width="14.5703125" style="46" hidden="1" customWidth="1"/>
    <col min="105" max="106" width="11.28515625" style="46" hidden="1" customWidth="1"/>
    <col min="107" max="112" width="13.42578125" style="46" hidden="1" customWidth="1"/>
    <col min="113" max="123" width="12.85546875" style="46" hidden="1" customWidth="1"/>
    <col min="124" max="130" width="12.85546875" style="46" customWidth="1"/>
    <col min="131" max="156" width="14.28515625" style="46" customWidth="1"/>
    <col min="157" max="16384" width="9.28515625" style="46"/>
  </cols>
  <sheetData>
    <row r="1" spans="2:156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285"/>
      <c r="AI1" s="285"/>
      <c r="AJ1" s="285"/>
      <c r="AK1" s="285"/>
      <c r="AL1" s="52"/>
      <c r="AM1" s="53" t="s">
        <v>169</v>
      </c>
      <c r="AN1" s="54" t="s">
        <v>170</v>
      </c>
      <c r="AO1" s="54"/>
      <c r="AP1" s="54" t="s">
        <v>1</v>
      </c>
      <c r="AQ1" s="54" t="s">
        <v>3</v>
      </c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DT1" s="54" t="str">
        <f>G7</f>
        <v>Work Zone air Quality CO 4</v>
      </c>
      <c r="DV1" s="106" t="str">
        <f>G8</f>
        <v>mg/nm3</v>
      </c>
    </row>
    <row r="2" spans="2:156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  <c r="AK2" s="256"/>
      <c r="AL2" s="57"/>
      <c r="AM2" s="58" t="s">
        <v>172</v>
      </c>
      <c r="AN2" s="59">
        <v>42461</v>
      </c>
      <c r="AO2" s="59">
        <v>42491</v>
      </c>
      <c r="AP2" s="59">
        <v>42522</v>
      </c>
      <c r="AQ2" s="59">
        <v>42552</v>
      </c>
      <c r="AR2" s="59">
        <v>42583</v>
      </c>
      <c r="AS2" s="59">
        <v>42614</v>
      </c>
      <c r="AT2" s="59">
        <v>42644</v>
      </c>
      <c r="AU2" s="59">
        <v>42675</v>
      </c>
      <c r="AV2" s="59">
        <v>42705</v>
      </c>
      <c r="AW2" s="59">
        <v>42736</v>
      </c>
      <c r="AX2" s="59">
        <v>42767</v>
      </c>
      <c r="AY2" s="59">
        <v>42795</v>
      </c>
      <c r="AZ2" s="59">
        <v>42826</v>
      </c>
      <c r="BA2" s="59">
        <v>42856</v>
      </c>
      <c r="BB2" s="59">
        <v>42887</v>
      </c>
      <c r="BC2" s="59">
        <v>42917</v>
      </c>
      <c r="BD2" s="59">
        <v>42948</v>
      </c>
      <c r="BE2" s="59">
        <v>42979</v>
      </c>
      <c r="BF2" s="59">
        <v>43009</v>
      </c>
      <c r="BG2" s="59">
        <v>43040</v>
      </c>
      <c r="BH2" s="59">
        <v>43070</v>
      </c>
      <c r="BI2" s="59">
        <v>43101</v>
      </c>
      <c r="BJ2" s="59">
        <v>43132</v>
      </c>
      <c r="BK2" s="59">
        <v>43160</v>
      </c>
      <c r="BL2" s="59">
        <v>43191</v>
      </c>
      <c r="BM2" s="59">
        <v>43221</v>
      </c>
      <c r="BN2" s="59">
        <v>43252</v>
      </c>
      <c r="BO2" s="59">
        <v>43282</v>
      </c>
      <c r="BP2" s="59">
        <v>43313</v>
      </c>
      <c r="BQ2" s="59">
        <v>43344</v>
      </c>
      <c r="BR2" s="59">
        <v>43374</v>
      </c>
      <c r="BS2" s="59">
        <v>43405</v>
      </c>
      <c r="BT2" s="59">
        <v>43435</v>
      </c>
      <c r="BU2" s="59">
        <v>43466</v>
      </c>
      <c r="BV2" s="59">
        <v>43497</v>
      </c>
      <c r="BW2" s="59">
        <v>43525</v>
      </c>
      <c r="BX2" s="59">
        <v>43556</v>
      </c>
      <c r="BY2" s="59">
        <v>43586</v>
      </c>
      <c r="BZ2" s="59">
        <v>43617</v>
      </c>
      <c r="CA2" s="59">
        <v>43647</v>
      </c>
      <c r="CB2" s="59">
        <v>43678</v>
      </c>
      <c r="CC2" s="59">
        <v>43709</v>
      </c>
      <c r="CD2" s="59">
        <v>43739</v>
      </c>
      <c r="CE2" s="59">
        <v>43770</v>
      </c>
      <c r="CF2" s="59">
        <v>43800</v>
      </c>
      <c r="CG2" s="59">
        <v>43831</v>
      </c>
      <c r="CH2" s="59">
        <v>43862</v>
      </c>
      <c r="CI2" s="59">
        <v>43891</v>
      </c>
      <c r="CJ2" s="59">
        <v>43922</v>
      </c>
      <c r="CK2" s="59">
        <v>43952</v>
      </c>
      <c r="CL2" s="59">
        <v>43983</v>
      </c>
      <c r="CM2" s="59">
        <v>44013</v>
      </c>
      <c r="CN2" s="59">
        <v>44044</v>
      </c>
      <c r="CO2" s="59">
        <v>44075</v>
      </c>
      <c r="CP2" s="59">
        <v>44105</v>
      </c>
      <c r="CQ2" s="59">
        <v>44136</v>
      </c>
      <c r="CR2" s="59">
        <v>44166</v>
      </c>
      <c r="CS2" s="59">
        <v>44197</v>
      </c>
      <c r="CT2" s="59">
        <v>44228</v>
      </c>
      <c r="CU2" s="59">
        <v>44256</v>
      </c>
      <c r="CV2" s="59">
        <v>44287</v>
      </c>
      <c r="CW2" s="59">
        <v>44317</v>
      </c>
      <c r="CX2" s="59">
        <v>44348</v>
      </c>
      <c r="CY2" s="59">
        <v>44378</v>
      </c>
      <c r="CZ2" s="59">
        <v>44409</v>
      </c>
      <c r="DA2" s="59">
        <v>44440</v>
      </c>
      <c r="DB2" s="59">
        <v>44470</v>
      </c>
      <c r="DC2" s="59">
        <v>44501</v>
      </c>
      <c r="DD2" s="59">
        <v>44531</v>
      </c>
      <c r="DE2" s="59">
        <v>44562</v>
      </c>
      <c r="DF2" s="59">
        <v>44593</v>
      </c>
      <c r="DG2" s="59">
        <v>44621</v>
      </c>
      <c r="DH2" s="59">
        <v>44652</v>
      </c>
      <c r="DI2" s="59">
        <v>44682</v>
      </c>
      <c r="DJ2" s="59">
        <v>44713</v>
      </c>
      <c r="DK2" s="59">
        <v>44743</v>
      </c>
      <c r="DL2" s="59">
        <v>44774</v>
      </c>
      <c r="DM2" s="59">
        <v>44805</v>
      </c>
      <c r="DN2" s="59">
        <v>44835</v>
      </c>
      <c r="DO2" s="59">
        <v>44866</v>
      </c>
      <c r="DP2" s="59">
        <v>44896</v>
      </c>
      <c r="DQ2" s="59">
        <v>44927</v>
      </c>
      <c r="DR2" s="59">
        <v>44958</v>
      </c>
      <c r="DS2" s="59">
        <v>44986</v>
      </c>
      <c r="DT2" s="59">
        <v>45017</v>
      </c>
      <c r="DU2" s="59">
        <v>45047</v>
      </c>
      <c r="DV2" s="59">
        <v>45078</v>
      </c>
      <c r="DW2" s="59">
        <v>45108</v>
      </c>
      <c r="DX2" s="59">
        <v>45139</v>
      </c>
      <c r="DY2" s="59">
        <v>45170</v>
      </c>
      <c r="DZ2" s="59">
        <v>45200</v>
      </c>
      <c r="EA2" s="59">
        <v>45231</v>
      </c>
      <c r="EB2" s="59">
        <v>45261</v>
      </c>
      <c r="EC2" s="59">
        <v>45292</v>
      </c>
      <c r="ED2" s="59">
        <v>45323</v>
      </c>
      <c r="EE2" s="59">
        <v>45352</v>
      </c>
      <c r="EF2" s="59">
        <v>45383</v>
      </c>
      <c r="EG2" s="59">
        <v>45413</v>
      </c>
      <c r="EH2" s="59">
        <v>45444</v>
      </c>
      <c r="EI2" s="59">
        <v>45474</v>
      </c>
      <c r="EJ2" s="59">
        <v>45505</v>
      </c>
      <c r="EK2" s="59">
        <v>45536</v>
      </c>
      <c r="EL2" s="59">
        <v>45566</v>
      </c>
      <c r="EM2" s="59">
        <v>45597</v>
      </c>
      <c r="EN2" s="59">
        <v>45627</v>
      </c>
      <c r="EO2" s="59">
        <v>45658</v>
      </c>
      <c r="EP2" s="59">
        <v>45689</v>
      </c>
      <c r="EQ2" s="59">
        <v>45717</v>
      </c>
      <c r="ER2" s="59">
        <v>45748</v>
      </c>
      <c r="ES2" s="59">
        <v>45778</v>
      </c>
      <c r="ET2" s="59">
        <v>45809</v>
      </c>
      <c r="EU2" s="59">
        <v>45839</v>
      </c>
      <c r="EV2" s="59">
        <v>45870</v>
      </c>
      <c r="EW2" s="59">
        <v>45901</v>
      </c>
      <c r="EX2" s="59">
        <v>45931</v>
      </c>
      <c r="EY2" s="59">
        <v>45962</v>
      </c>
      <c r="EZ2" s="59">
        <v>45992</v>
      </c>
    </row>
    <row r="3" spans="2:156" ht="41.45" customHeight="1" x14ac:dyDescent="0.5">
      <c r="B3" s="271" t="s">
        <v>173</v>
      </c>
      <c r="C3" s="251"/>
      <c r="D3" s="251"/>
      <c r="E3" s="251"/>
      <c r="F3" s="252"/>
      <c r="G3" s="257">
        <f>EI2</f>
        <v>45474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7"/>
      <c r="AM3" s="68" t="s">
        <v>217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95</v>
      </c>
      <c r="AW3" s="69">
        <v>95</v>
      </c>
      <c r="AX3" s="69">
        <v>95</v>
      </c>
      <c r="AY3" s="69">
        <v>95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</v>
      </c>
      <c r="BI3" s="69">
        <v>94</v>
      </c>
      <c r="BJ3" s="69">
        <v>94</v>
      </c>
      <c r="BK3" s="69">
        <v>94</v>
      </c>
      <c r="BL3" s="69">
        <v>94.1</v>
      </c>
      <c r="BM3" s="69">
        <v>94.1</v>
      </c>
      <c r="BN3" s="69">
        <v>94.1</v>
      </c>
      <c r="BO3" s="69">
        <v>94.1</v>
      </c>
      <c r="BP3" s="69">
        <v>94.1</v>
      </c>
      <c r="BQ3" s="69">
        <v>94.1</v>
      </c>
      <c r="BR3" s="69">
        <v>94.1</v>
      </c>
      <c r="BS3" s="69">
        <v>59.2</v>
      </c>
      <c r="BT3" s="69">
        <v>94.1</v>
      </c>
      <c r="BU3" s="69">
        <v>94.1</v>
      </c>
      <c r="BV3" s="69">
        <v>94.1</v>
      </c>
      <c r="BW3" s="69">
        <v>94.1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99</v>
      </c>
      <c r="CE3" s="69">
        <v>99</v>
      </c>
      <c r="CF3" s="69">
        <v>99</v>
      </c>
      <c r="CG3" s="69">
        <v>99</v>
      </c>
      <c r="CH3" s="69">
        <v>98</v>
      </c>
      <c r="CI3" s="69">
        <v>98</v>
      </c>
      <c r="CJ3" s="69">
        <v>98</v>
      </c>
      <c r="CK3" s="69">
        <v>98</v>
      </c>
      <c r="CL3" s="69">
        <v>98</v>
      </c>
      <c r="CM3" s="69">
        <v>98</v>
      </c>
      <c r="CN3" s="69">
        <v>98</v>
      </c>
      <c r="CO3" s="69">
        <v>98</v>
      </c>
      <c r="CP3" s="69">
        <v>99</v>
      </c>
      <c r="CQ3" s="69">
        <v>99</v>
      </c>
      <c r="CR3" s="69">
        <v>99</v>
      </c>
      <c r="CS3" s="69">
        <v>99</v>
      </c>
      <c r="CT3" s="69">
        <v>99</v>
      </c>
      <c r="CU3" s="69">
        <v>98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v>99</v>
      </c>
      <c r="DQ3" s="69">
        <v>99</v>
      </c>
      <c r="DR3" s="69">
        <v>99</v>
      </c>
      <c r="DS3" s="69">
        <v>99</v>
      </c>
      <c r="DT3" s="71">
        <f>'MASTER DATA'!Q607</f>
        <v>3000</v>
      </c>
      <c r="DU3" s="71">
        <f>'MASTER DATA'!R607</f>
        <v>0</v>
      </c>
      <c r="DV3" s="71">
        <f>'MASTER DATA'!S607</f>
        <v>3000</v>
      </c>
      <c r="DW3" s="71">
        <f>'MASTER DATA'!T607</f>
        <v>0</v>
      </c>
      <c r="DX3" s="71">
        <f>'MASTER DATA'!U607</f>
        <v>3000</v>
      </c>
      <c r="DY3" s="71">
        <f>'MASTER DATA'!V607</f>
        <v>3000</v>
      </c>
      <c r="DZ3" s="71">
        <f>'MASTER DATA'!W607</f>
        <v>3000</v>
      </c>
      <c r="EA3" s="71">
        <f>'MASTER DATA'!X607</f>
        <v>0</v>
      </c>
      <c r="EB3" s="71">
        <f>'MASTER DATA'!Y607</f>
        <v>0</v>
      </c>
      <c r="EC3" s="71">
        <f>'MASTER DATA'!Z607</f>
        <v>3000</v>
      </c>
      <c r="ED3" s="71">
        <f>'MASTER DATA'!AA607</f>
        <v>3000</v>
      </c>
      <c r="EE3" s="71">
        <f>'MASTER DATA'!AB607</f>
        <v>3000</v>
      </c>
      <c r="EF3" s="71">
        <f>'MASTER DATA'!AC607</f>
        <v>3000</v>
      </c>
      <c r="EG3" s="71">
        <f>'MASTER DATA'!AD607</f>
        <v>3000</v>
      </c>
      <c r="EH3" s="71">
        <f>'MASTER DATA'!AE607</f>
        <v>3000</v>
      </c>
      <c r="EI3" s="71">
        <f>'MASTER DATA'!AF607</f>
        <v>3000</v>
      </c>
      <c r="EJ3" s="71">
        <f>'MASTER DATA'!AG607</f>
        <v>3000</v>
      </c>
      <c r="EK3" s="71">
        <f>'MASTER DATA'!AH607</f>
        <v>3000</v>
      </c>
      <c r="EL3" s="71">
        <f>'MASTER DATA'!AI607</f>
        <v>3000</v>
      </c>
      <c r="EM3" s="71">
        <f>'MASTER DATA'!AJ607</f>
        <v>3000</v>
      </c>
      <c r="EN3" s="71">
        <f>'MASTER DATA'!AK607</f>
        <v>3000</v>
      </c>
      <c r="EO3" s="71">
        <f>'MASTER DATA'!AL607</f>
        <v>3000</v>
      </c>
      <c r="EP3" s="71">
        <f>'MASTER DATA'!AM607</f>
        <v>3000</v>
      </c>
      <c r="EQ3" s="71">
        <f>'MASTER DATA'!AN607</f>
        <v>3000</v>
      </c>
      <c r="ER3" s="71">
        <f>'MASTER DATA'!AO607</f>
        <v>3000</v>
      </c>
      <c r="ES3" s="71">
        <f>'MASTER DATA'!AP607</f>
        <v>3000</v>
      </c>
      <c r="ET3" s="71">
        <f>'MASTER DATA'!AQ607</f>
        <v>3000</v>
      </c>
      <c r="EU3" s="71">
        <f>'MASTER DATA'!AR420</f>
        <v>3000</v>
      </c>
      <c r="EV3" s="71">
        <f>'MASTER DATA'!AS420</f>
        <v>3000</v>
      </c>
      <c r="EW3" s="71">
        <f>'MASTER DATA'!AT420</f>
        <v>3000</v>
      </c>
      <c r="EX3" s="71">
        <f>'MASTER DATA'!AU420</f>
        <v>3000</v>
      </c>
      <c r="EY3" s="70">
        <f>'MASTER DATA'!AV496</f>
        <v>0</v>
      </c>
      <c r="EZ3" s="70">
        <f>'MASTER DATA'!AW496</f>
        <v>0</v>
      </c>
    </row>
    <row r="4" spans="2:156" ht="41.45" customHeight="1" x14ac:dyDescent="0.5">
      <c r="B4" s="278" t="s">
        <v>177</v>
      </c>
      <c r="C4" s="259"/>
      <c r="D4" s="259"/>
      <c r="E4" s="259"/>
      <c r="F4" s="259"/>
      <c r="G4" s="279" t="s">
        <v>218</v>
      </c>
      <c r="H4" s="280"/>
      <c r="I4" s="280"/>
      <c r="J4" s="280"/>
      <c r="K4" s="280"/>
      <c r="L4" s="280"/>
      <c r="M4" s="280"/>
      <c r="N4" s="281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365</v>
      </c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7"/>
      <c r="AM4" s="68" t="s">
        <v>5</v>
      </c>
      <c r="AN4" s="69">
        <v>97.022416402398093</v>
      </c>
      <c r="AO4" s="69">
        <v>96.726824726356995</v>
      </c>
      <c r="AP4" s="69">
        <v>96.753429737719003</v>
      </c>
      <c r="AQ4" s="69">
        <v>91.497913390378997</v>
      </c>
      <c r="AR4" s="69">
        <v>96.017097020290805</v>
      </c>
      <c r="AS4" s="69">
        <v>97.079860994746397</v>
      </c>
      <c r="AT4" s="69">
        <v>96.480158070624597</v>
      </c>
      <c r="AU4" s="69">
        <v>62.685430783791098</v>
      </c>
      <c r="AV4" s="69">
        <v>96.707301243203901</v>
      </c>
      <c r="AW4" s="69">
        <v>98.132245707827906</v>
      </c>
      <c r="AX4" s="69">
        <v>97.957422939738606</v>
      </c>
      <c r="AY4" s="69">
        <v>97.3313096653158</v>
      </c>
      <c r="AZ4" s="69">
        <v>97.500795157798805</v>
      </c>
      <c r="BA4" s="69">
        <v>97.349643951873503</v>
      </c>
      <c r="BB4" s="69">
        <v>97.655901171318206</v>
      </c>
      <c r="BC4" s="69">
        <v>97.650890380966302</v>
      </c>
      <c r="BD4" s="69">
        <v>96.6587837368198</v>
      </c>
      <c r="BE4" s="69">
        <v>97.706752927886697</v>
      </c>
      <c r="BF4" s="69">
        <v>98.786926234246707</v>
      </c>
      <c r="BG4" s="69">
        <v>62.9941292611827</v>
      </c>
      <c r="BH4" s="69">
        <v>98.000326597984397</v>
      </c>
      <c r="BI4" s="69">
        <v>97.949249506364794</v>
      </c>
      <c r="BJ4" s="69">
        <v>96.895769331100794</v>
      </c>
      <c r="BK4" s="69">
        <v>97.345746668327294</v>
      </c>
      <c r="BL4" s="69">
        <f>'[1]MASTER DATA'!B130</f>
        <v>96.276280930816355</v>
      </c>
      <c r="BM4" s="69">
        <f>'[1]MASTER DATA'!C130</f>
        <v>97.226543906218154</v>
      </c>
      <c r="BN4" s="69">
        <f>'[1]MASTER DATA'!D130</f>
        <v>97.00385797069552</v>
      </c>
      <c r="BO4" s="69">
        <f>'[1]MASTER DATA'!E130</f>
        <v>96.895592309442264</v>
      </c>
      <c r="BP4" s="69">
        <f>'[1]MASTER DATA'!F130</f>
        <v>96.547047354922157</v>
      </c>
      <c r="BQ4" s="69">
        <f>'[1]MASTER DATA'!G130</f>
        <v>96.90666666666668</v>
      </c>
      <c r="BR4" s="69">
        <f>'[1]MASTER DATA'!H130</f>
        <v>96.266724711479284</v>
      </c>
      <c r="BS4" s="69">
        <f>'[1]MASTER DATA'!I130</f>
        <v>63.973214285714299</v>
      </c>
      <c r="BT4" s="69">
        <f>'[1]MASTER DATA'!J130</f>
        <v>98.510652546812807</v>
      </c>
      <c r="BU4" s="69">
        <f>'[1]MASTER DATA'!K130</f>
        <v>97.599281648143076</v>
      </c>
      <c r="BV4" s="69">
        <f>'[1]MASTER DATA'!L130</f>
        <v>99.120616651239771</v>
      </c>
      <c r="BW4" s="69">
        <f>'[1]MASTER DATA'!M130</f>
        <v>99.408323583608222</v>
      </c>
      <c r="BX4" s="69">
        <f>'[1]MASTER DATA'!N130</f>
        <v>98.927361297983254</v>
      </c>
      <c r="BY4" s="69">
        <f>'[1]MASTER DATA'!O130</f>
        <v>99.135465090296407</v>
      </c>
      <c r="BZ4" s="69">
        <f>'[1]MASTER DATA'!P130</f>
        <v>99.103650836711623</v>
      </c>
      <c r="CA4" s="69">
        <f>'[1]MASTER DATA'!Q130</f>
        <v>98.751837471561089</v>
      </c>
      <c r="CB4" s="69">
        <f>'[1]MASTER DATA'!R130</f>
        <v>98.97353634198582</v>
      </c>
      <c r="CC4" s="69">
        <f>'[1]MASTER DATA'!S130</f>
        <v>99.23869800580583</v>
      </c>
      <c r="CD4" s="69">
        <f>'[1]MASTER DATA'!T130</f>
        <v>99.279667993593222</v>
      </c>
      <c r="CE4" s="69">
        <f>'[1]MASTER DATA'!U130</f>
        <v>64.280930558548192</v>
      </c>
      <c r="CF4" s="69">
        <f>'[1]MASTER DATA'!V130</f>
        <v>99.292000568474222</v>
      </c>
      <c r="CG4" s="69">
        <f>'[1]MASTER DATA'!W130</f>
        <v>97.386284967404492</v>
      </c>
      <c r="CH4" s="69">
        <f>'[1]MASTER DATA'!X130</f>
        <v>96.906317347154172</v>
      </c>
      <c r="CI4" s="69">
        <f>'[1]MASTER DATA'!Y130</f>
        <v>97.822772349154178</v>
      </c>
      <c r="CJ4" s="69">
        <f>'[1]MASTER DATA'!Z130</f>
        <v>98.806666666666658</v>
      </c>
      <c r="CK4" s="69">
        <f>'[1]MASTER DATA'!AA130</f>
        <v>97.505138838079361</v>
      </c>
      <c r="CL4" s="69">
        <f>'[1]MASTER DATA'!AB130</f>
        <v>99.549645690220103</v>
      </c>
      <c r="CM4" s="69">
        <f>'[1]MASTER DATA'!AC130</f>
        <v>98.549600607371787</v>
      </c>
      <c r="CN4" s="69">
        <f>'[1]MASTER DATA'!AD130</f>
        <v>98.327343289392587</v>
      </c>
      <c r="CO4" s="69">
        <f>'[1]MASTER DATA'!AE130</f>
        <v>98.138794910023535</v>
      </c>
      <c r="CP4" s="69">
        <f>'[1]MASTER DATA'!AF130</f>
        <v>97.302292804441038</v>
      </c>
      <c r="CQ4" s="69">
        <f>'[1]MASTER DATA'!AG130</f>
        <v>98.808169361179836</v>
      </c>
      <c r="CR4" s="69">
        <f>'[1]MASTER DATA'!AH130</f>
        <v>65.526191649753201</v>
      </c>
      <c r="CS4" s="69">
        <f>'[1]MASTER DATA'!AI130</f>
        <v>97.64609886328725</v>
      </c>
      <c r="CT4" s="69">
        <f>'[1]MASTER DATA'!AJ130</f>
        <v>98.377080698932801</v>
      </c>
      <c r="CU4" s="69">
        <f>'[1]MASTER DATA'!AK130</f>
        <v>98.210985021726998</v>
      </c>
      <c r="CV4" s="69">
        <f>'[1]MASTER DATA'!AL130</f>
        <v>98.517025765365432</v>
      </c>
      <c r="CW4" s="69">
        <f>'[1]MASTER DATA'!AM130</f>
        <v>97.353093119635318</v>
      </c>
      <c r="CX4" s="69">
        <f>'[1]MASTER DATA'!AN130</f>
        <v>96.582633236641769</v>
      </c>
      <c r="CY4" s="69">
        <f>'[1]MASTER DATA'!AO130</f>
        <v>98.592530879295609</v>
      </c>
      <c r="CZ4" s="69">
        <f>'[1]MASTER DATA'!AP130</f>
        <v>98.078850736269473</v>
      </c>
      <c r="DA4" s="69">
        <f>'[1]MASTER DATA'!AQ130</f>
        <v>98.282969276201641</v>
      </c>
      <c r="DB4" s="69">
        <f>'[1]MASTER DATA'!AR130</f>
        <v>98.579022348776718</v>
      </c>
      <c r="DC4" s="69">
        <f>'[1]MASTER DATA'!AS130</f>
        <v>96.569150701043526</v>
      </c>
      <c r="DD4" s="69">
        <f>'[1]MASTER DATA'!AT130</f>
        <v>97.621114592886599</v>
      </c>
      <c r="DE4" s="69">
        <f>'[1]MASTER DATA'!AU130</f>
        <v>97.105132413019703</v>
      </c>
      <c r="DF4" s="69">
        <f>'[1]MASTER DATA'!AV130</f>
        <v>61.838672118570557</v>
      </c>
      <c r="DG4" s="69">
        <f>'[1]MASTER DATA'!AW130</f>
        <v>98.652329749103956</v>
      </c>
      <c r="DH4" s="69">
        <f>'[1]MASTER DATA'!AX130</f>
        <v>97.903017866202816</v>
      </c>
      <c r="DI4" s="69">
        <f>'[1]MASTER DATA'!AY130</f>
        <v>98.358362410736319</v>
      </c>
      <c r="DJ4" s="69">
        <f>'[1]MASTER DATA'!AZ130</f>
        <v>98.977777777777803</v>
      </c>
      <c r="DK4" s="69">
        <f>'[1]MASTER DATA'!BA130</f>
        <v>98.765450268261759</v>
      </c>
      <c r="DL4" s="69">
        <f>'[1]MASTER DATA'!BB130</f>
        <v>98.561123419957397</v>
      </c>
      <c r="DM4" s="69">
        <f>'[1]MASTER DATA'!BC130</f>
        <v>98.39484434448849</v>
      </c>
      <c r="DN4" s="69">
        <f>'[1]MASTER DATA'!BD130</f>
        <v>99.016082378161798</v>
      </c>
      <c r="DO4" s="69">
        <f>'[1]MASTER DATA'!BE130</f>
        <v>65.1037402920158</v>
      </c>
      <c r="DP4" s="69">
        <f>'[1]MASTER DATA'!BF130</f>
        <v>98.451743056327615</v>
      </c>
      <c r="DQ4" s="69">
        <f>'[1]MASTER DATA'!BG130</f>
        <v>99.203270403472928</v>
      </c>
      <c r="DR4" s="69">
        <f>'[1]MASTER DATA'!BH130</f>
        <v>95.431428571428569</v>
      </c>
      <c r="DS4" s="69">
        <f>'[1]MASTER DATA'!BI130</f>
        <v>99.311173855121822</v>
      </c>
      <c r="DT4" s="71">
        <f>'MASTER DATA'!Q608</f>
        <v>1655</v>
      </c>
      <c r="DU4" s="71">
        <f>'MASTER DATA'!R608</f>
        <v>0</v>
      </c>
      <c r="DV4" s="71">
        <f>'MASTER DATA'!S608</f>
        <v>910</v>
      </c>
      <c r="DW4" s="71">
        <f>'MASTER DATA'!T608</f>
        <v>0</v>
      </c>
      <c r="DX4" s="71">
        <f>'MASTER DATA'!U608</f>
        <v>1503</v>
      </c>
      <c r="DY4" s="71">
        <f>'MASTER DATA'!V608</f>
        <v>1918</v>
      </c>
      <c r="DZ4" s="71">
        <f>'MASTER DATA'!W608</f>
        <v>2552</v>
      </c>
      <c r="EA4" s="71">
        <f>'MASTER DATA'!X608</f>
        <v>0</v>
      </c>
      <c r="EB4" s="71">
        <f>'MASTER DATA'!Y608</f>
        <v>0</v>
      </c>
      <c r="EC4" s="71">
        <f>'MASTER DATA'!Z608</f>
        <v>2104</v>
      </c>
      <c r="ED4" s="71">
        <f>'MASTER DATA'!AA608</f>
        <v>0</v>
      </c>
      <c r="EE4" s="71">
        <f>'MASTER DATA'!AB608</f>
        <v>0</v>
      </c>
      <c r="EF4" s="71">
        <f>'MASTER DATA'!AC608</f>
        <v>0</v>
      </c>
      <c r="EG4" s="71">
        <f>'MASTER DATA'!AD608</f>
        <v>0</v>
      </c>
      <c r="EH4" s="71">
        <f>'MASTER DATA'!AE608</f>
        <v>0</v>
      </c>
      <c r="EI4" s="71">
        <f>'MASTER DATA'!AF608</f>
        <v>0</v>
      </c>
      <c r="EJ4" s="71">
        <f>'MASTER DATA'!AG608</f>
        <v>0</v>
      </c>
      <c r="EK4" s="71">
        <f>'MASTER DATA'!AH608</f>
        <v>0</v>
      </c>
      <c r="EL4" s="71">
        <f>'MASTER DATA'!AI608</f>
        <v>0</v>
      </c>
      <c r="EM4" s="71">
        <f>'MASTER DATA'!AJ608</f>
        <v>0</v>
      </c>
      <c r="EN4" s="71">
        <f>'MASTER DATA'!AK608</f>
        <v>0</v>
      </c>
      <c r="EO4" s="71">
        <f>'MASTER DATA'!AL608</f>
        <v>0</v>
      </c>
      <c r="EP4" s="71">
        <f>'MASTER DATA'!AM608</f>
        <v>0</v>
      </c>
      <c r="EQ4" s="71">
        <f>'MASTER DATA'!AN608</f>
        <v>0</v>
      </c>
      <c r="ER4" s="71">
        <f>'MASTER DATA'!AO608</f>
        <v>0</v>
      </c>
      <c r="ES4" s="71">
        <f>'MASTER DATA'!AP608</f>
        <v>0</v>
      </c>
      <c r="ET4" s="71">
        <f>'MASTER DATA'!AQ608</f>
        <v>0</v>
      </c>
      <c r="EU4" s="71">
        <f>'MASTER DATA'!AR421</f>
        <v>0</v>
      </c>
      <c r="EV4" s="71">
        <f>'MASTER DATA'!AS421</f>
        <v>0</v>
      </c>
      <c r="EW4" s="71">
        <f>'MASTER DATA'!AT421</f>
        <v>0</v>
      </c>
      <c r="EX4" s="71">
        <f>'MASTER DATA'!AU421</f>
        <v>0</v>
      </c>
      <c r="EY4" s="70">
        <f>'MASTER DATA'!AV497</f>
        <v>0</v>
      </c>
      <c r="EZ4" s="70">
        <f>'MASTER DATA'!AW497</f>
        <v>0</v>
      </c>
    </row>
    <row r="5" spans="2:156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7"/>
      <c r="AM5" s="68"/>
      <c r="DT5" s="75"/>
    </row>
    <row r="6" spans="2:156" ht="41.45" customHeight="1" x14ac:dyDescent="0.5">
      <c r="B6" s="278" t="s">
        <v>185</v>
      </c>
      <c r="C6" s="259"/>
      <c r="D6" s="259"/>
      <c r="E6" s="259"/>
      <c r="F6" s="259"/>
      <c r="G6" s="279" t="s">
        <v>221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7"/>
    </row>
    <row r="7" spans="2:156" s="75" customFormat="1" ht="78" customHeight="1" x14ac:dyDescent="0.5">
      <c r="B7" s="271" t="s">
        <v>188</v>
      </c>
      <c r="C7" s="251"/>
      <c r="D7" s="251"/>
      <c r="E7" s="251"/>
      <c r="F7" s="252"/>
      <c r="G7" s="282" t="str">
        <f>'MASTER DATA'!B607</f>
        <v>Work Zone air Quality CO 4</v>
      </c>
      <c r="H7" s="283"/>
      <c r="I7" s="283"/>
      <c r="J7" s="283"/>
      <c r="K7" s="283"/>
      <c r="L7" s="283"/>
      <c r="M7" s="283"/>
      <c r="N7" s="283"/>
      <c r="O7" s="60" t="s">
        <v>223</v>
      </c>
      <c r="P7" s="74"/>
      <c r="Q7" s="74"/>
      <c r="R7" s="74"/>
      <c r="S7" s="74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7"/>
    </row>
    <row r="8" spans="2:156" ht="38.25" customHeight="1" x14ac:dyDescent="0.5">
      <c r="B8" s="271" t="s">
        <v>187</v>
      </c>
      <c r="C8" s="251"/>
      <c r="D8" s="251"/>
      <c r="E8" s="251"/>
      <c r="F8" s="252"/>
      <c r="G8" s="272" t="str">
        <f>'MASTER DATA'!C607</f>
        <v>mg/nm3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82"/>
    </row>
    <row r="9" spans="2:156" ht="34.5" customHeight="1" x14ac:dyDescent="0.5">
      <c r="B9" s="271" t="s">
        <v>224</v>
      </c>
      <c r="C9" s="251"/>
      <c r="D9" s="251"/>
      <c r="E9" s="251"/>
      <c r="F9" s="252"/>
      <c r="G9" s="274">
        <f>ED4</f>
        <v>0</v>
      </c>
      <c r="H9" s="275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10"/>
    </row>
    <row r="10" spans="2:156" ht="34.5" customHeight="1" x14ac:dyDescent="0.5">
      <c r="B10" s="271" t="s">
        <v>175</v>
      </c>
      <c r="C10" s="251"/>
      <c r="D10" s="251"/>
      <c r="E10" s="251"/>
      <c r="F10" s="252"/>
      <c r="G10" s="276">
        <f>EI3</f>
        <v>3000</v>
      </c>
      <c r="H10" s="277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10"/>
    </row>
    <row r="11" spans="2:156" ht="195" customHeight="1" x14ac:dyDescent="0.35">
      <c r="B11" s="83"/>
      <c r="AL11" s="57"/>
      <c r="AO11" s="75">
        <f>222/224*100</f>
        <v>99.107142857142861</v>
      </c>
    </row>
    <row r="12" spans="2:156" ht="408.75" customHeight="1" x14ac:dyDescent="0.25">
      <c r="B12" s="247" t="str">
        <f>G7</f>
        <v>Work Zone air Quality CO 4</v>
      </c>
      <c r="AL12" s="57"/>
    </row>
    <row r="13" spans="2:156" ht="408" customHeight="1" x14ac:dyDescent="0.25">
      <c r="B13" s="247"/>
      <c r="AL13" s="57"/>
    </row>
    <row r="14" spans="2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8"/>
    </row>
    <row r="15" spans="2:156" s="91" customFormat="1" ht="105.75" customHeight="1" x14ac:dyDescent="0.25">
      <c r="B15" s="89" t="s">
        <v>191</v>
      </c>
      <c r="D15" s="90">
        <f>EF2</f>
        <v>45383</v>
      </c>
      <c r="G15" s="90">
        <f>EG2</f>
        <v>45413</v>
      </c>
      <c r="J15" s="90">
        <f>EH2</f>
        <v>45444</v>
      </c>
      <c r="M15" s="90">
        <f>EI2</f>
        <v>45474</v>
      </c>
      <c r="P15" s="90">
        <f>EJ2</f>
        <v>45505</v>
      </c>
      <c r="S15" s="90">
        <f>EK2</f>
        <v>45536</v>
      </c>
      <c r="V15" s="90">
        <f>EL2</f>
        <v>45566</v>
      </c>
      <c r="Y15" s="90">
        <f>EM2</f>
        <v>45597</v>
      </c>
      <c r="AB15" s="90">
        <f>EN2</f>
        <v>45627</v>
      </c>
      <c r="AE15" s="90">
        <f>EO2</f>
        <v>45658</v>
      </c>
      <c r="AG15" s="90">
        <f>EP2</f>
        <v>45689</v>
      </c>
      <c r="AI15" s="90">
        <f>EQ2</f>
        <v>45717</v>
      </c>
      <c r="AJ15" s="90"/>
      <c r="AK15" s="90">
        <f>ER2</f>
        <v>45748</v>
      </c>
    </row>
    <row r="16" spans="2:156" ht="48" customHeight="1" x14ac:dyDescent="0.35">
      <c r="B16" s="75" t="s">
        <v>5</v>
      </c>
      <c r="C16" s="75"/>
      <c r="D16" s="95">
        <f>EF4</f>
        <v>0</v>
      </c>
      <c r="E16" s="75"/>
      <c r="F16" s="75"/>
      <c r="G16" s="95">
        <f>EG4</f>
        <v>0</v>
      </c>
      <c r="H16" s="75"/>
      <c r="I16" s="75"/>
      <c r="J16" s="95">
        <f>EH4</f>
        <v>0</v>
      </c>
      <c r="K16" s="75"/>
      <c r="L16" s="75"/>
      <c r="M16" s="95">
        <f>EH4</f>
        <v>0</v>
      </c>
      <c r="N16" s="75"/>
      <c r="O16" s="75"/>
      <c r="P16" s="95">
        <f>EJ4</f>
        <v>0</v>
      </c>
      <c r="Q16" s="75"/>
      <c r="R16" s="75"/>
      <c r="S16" s="95">
        <f>EK4</f>
        <v>0</v>
      </c>
      <c r="T16" s="75"/>
      <c r="U16" s="75"/>
      <c r="V16" s="95">
        <f>EL4</f>
        <v>0</v>
      </c>
      <c r="W16" s="75"/>
      <c r="X16" s="75"/>
      <c r="Y16" s="99">
        <f>EM4</f>
        <v>0</v>
      </c>
      <c r="Z16" s="99"/>
      <c r="AA16" s="99"/>
      <c r="AB16" s="99">
        <f>EN4</f>
        <v>0</v>
      </c>
      <c r="AC16" s="99"/>
      <c r="AD16" s="99"/>
      <c r="AE16" s="99">
        <f>EO4</f>
        <v>0</v>
      </c>
      <c r="AF16" s="99"/>
      <c r="AG16" s="99">
        <f>EP4</f>
        <v>0</v>
      </c>
      <c r="AH16" s="99"/>
      <c r="AI16" s="99">
        <f>EQ4</f>
        <v>0</v>
      </c>
      <c r="AJ16" s="99"/>
      <c r="AK16" s="99"/>
    </row>
    <row r="17" spans="2:38" ht="48" customHeight="1" x14ac:dyDescent="0.35">
      <c r="B17" s="97" t="s">
        <v>5</v>
      </c>
      <c r="C17" s="32">
        <v>3684</v>
      </c>
      <c r="D17" s="32">
        <v>3833</v>
      </c>
      <c r="E17" s="32">
        <v>3775</v>
      </c>
      <c r="F17" s="32">
        <v>3789</v>
      </c>
      <c r="G17" s="32">
        <v>3803</v>
      </c>
      <c r="H17" s="32">
        <v>3772</v>
      </c>
      <c r="I17" s="32">
        <v>3826</v>
      </c>
      <c r="J17" s="32">
        <v>3786</v>
      </c>
      <c r="K17" s="32">
        <v>3756</v>
      </c>
      <c r="L17" s="32">
        <v>3783</v>
      </c>
      <c r="M17" s="32">
        <v>3810</v>
      </c>
      <c r="N17" s="32">
        <v>3835</v>
      </c>
      <c r="O17" s="32">
        <v>3846</v>
      </c>
      <c r="P17" s="32">
        <v>3819</v>
      </c>
      <c r="Q17" s="32">
        <v>3828</v>
      </c>
      <c r="R17" s="32">
        <v>3744</v>
      </c>
      <c r="S17" s="32">
        <v>3785</v>
      </c>
      <c r="T17" s="32">
        <v>3802</v>
      </c>
      <c r="U17" s="32">
        <v>3856</v>
      </c>
      <c r="V17" s="32">
        <v>3807</v>
      </c>
      <c r="W17" s="32">
        <v>3814</v>
      </c>
      <c r="X17" s="32">
        <v>3838</v>
      </c>
      <c r="Y17" s="32">
        <v>3771</v>
      </c>
      <c r="Z17" s="32">
        <v>3802</v>
      </c>
      <c r="AA17" s="32">
        <v>3792</v>
      </c>
      <c r="AB17" s="32">
        <v>3776</v>
      </c>
      <c r="AC17" s="32">
        <v>3852</v>
      </c>
      <c r="AD17" s="32">
        <v>3768</v>
      </c>
      <c r="AE17" s="32">
        <v>3790</v>
      </c>
      <c r="AF17" s="32"/>
      <c r="AG17" s="32"/>
      <c r="AH17" s="32">
        <v>3653</v>
      </c>
      <c r="AI17" s="32"/>
      <c r="AJ17" s="32"/>
      <c r="AK17" s="95"/>
    </row>
    <row r="18" spans="2:38" ht="48" customHeight="1" x14ac:dyDescent="0.35">
      <c r="B18" s="58" t="s">
        <v>200</v>
      </c>
      <c r="C18" s="95">
        <v>4026</v>
      </c>
      <c r="D18" s="95">
        <f>C18</f>
        <v>4026</v>
      </c>
      <c r="E18" s="95">
        <f t="shared" ref="E18:T20" si="0">D18</f>
        <v>4026</v>
      </c>
      <c r="F18" s="95">
        <f t="shared" si="0"/>
        <v>4026</v>
      </c>
      <c r="G18" s="95">
        <f t="shared" si="0"/>
        <v>4026</v>
      </c>
      <c r="H18" s="95">
        <f t="shared" si="0"/>
        <v>4026</v>
      </c>
      <c r="I18" s="113">
        <f t="shared" si="0"/>
        <v>4026</v>
      </c>
      <c r="J18" s="113">
        <f t="shared" si="0"/>
        <v>4026</v>
      </c>
      <c r="K18" s="113">
        <f t="shared" si="0"/>
        <v>4026</v>
      </c>
      <c r="L18" s="113">
        <f t="shared" si="0"/>
        <v>4026</v>
      </c>
      <c r="M18" s="113">
        <f t="shared" si="0"/>
        <v>4026</v>
      </c>
      <c r="N18" s="113">
        <f t="shared" si="0"/>
        <v>4026</v>
      </c>
      <c r="O18" s="113">
        <f t="shared" si="0"/>
        <v>4026</v>
      </c>
      <c r="P18" s="113">
        <f t="shared" si="0"/>
        <v>4026</v>
      </c>
      <c r="Q18" s="113">
        <f t="shared" si="0"/>
        <v>4026</v>
      </c>
      <c r="R18" s="113">
        <f t="shared" si="0"/>
        <v>4026</v>
      </c>
      <c r="S18" s="113">
        <f t="shared" si="0"/>
        <v>4026</v>
      </c>
      <c r="T18" s="113">
        <f t="shared" si="0"/>
        <v>4026</v>
      </c>
      <c r="U18" s="113">
        <f t="shared" ref="U18:AE20" si="1">T18</f>
        <v>4026</v>
      </c>
      <c r="V18" s="113">
        <f t="shared" si="1"/>
        <v>4026</v>
      </c>
      <c r="W18" s="113">
        <f t="shared" si="1"/>
        <v>4026</v>
      </c>
      <c r="X18" s="113">
        <f t="shared" si="1"/>
        <v>4026</v>
      </c>
      <c r="Y18" s="113">
        <f t="shared" si="1"/>
        <v>4026</v>
      </c>
      <c r="Z18" s="113">
        <f t="shared" si="1"/>
        <v>4026</v>
      </c>
      <c r="AA18" s="113">
        <f t="shared" si="1"/>
        <v>4026</v>
      </c>
      <c r="AB18" s="113">
        <f t="shared" si="1"/>
        <v>4026</v>
      </c>
      <c r="AC18" s="113">
        <f t="shared" si="1"/>
        <v>4026</v>
      </c>
      <c r="AD18" s="113">
        <f t="shared" si="1"/>
        <v>4026</v>
      </c>
      <c r="AE18" s="113">
        <f t="shared" si="1"/>
        <v>4026</v>
      </c>
      <c r="AF18" s="113"/>
      <c r="AG18" s="113"/>
      <c r="AH18" s="113">
        <f>AE18</f>
        <v>4026</v>
      </c>
      <c r="AI18" s="113"/>
      <c r="AJ18" s="113"/>
      <c r="AK18" s="113">
        <f>AH18</f>
        <v>4026</v>
      </c>
      <c r="AL18" s="92"/>
    </row>
    <row r="19" spans="2:38" ht="48" customHeight="1" x14ac:dyDescent="0.35">
      <c r="B19" s="58" t="s">
        <v>201</v>
      </c>
      <c r="C19" s="95">
        <v>3845</v>
      </c>
      <c r="D19" s="95">
        <f t="shared" ref="D19:H20" si="2">C19</f>
        <v>3845</v>
      </c>
      <c r="E19" s="95">
        <f t="shared" si="2"/>
        <v>3845</v>
      </c>
      <c r="F19" s="95">
        <f t="shared" si="2"/>
        <v>3845</v>
      </c>
      <c r="G19" s="95">
        <f t="shared" si="2"/>
        <v>3845</v>
      </c>
      <c r="H19" s="95">
        <f t="shared" si="2"/>
        <v>3845</v>
      </c>
      <c r="I19" s="113">
        <f t="shared" si="0"/>
        <v>3845</v>
      </c>
      <c r="J19" s="113">
        <f t="shared" si="0"/>
        <v>3845</v>
      </c>
      <c r="K19" s="113">
        <f t="shared" si="0"/>
        <v>3845</v>
      </c>
      <c r="L19" s="113">
        <f t="shared" si="0"/>
        <v>3845</v>
      </c>
      <c r="M19" s="113">
        <f t="shared" si="0"/>
        <v>3845</v>
      </c>
      <c r="N19" s="113">
        <f t="shared" si="0"/>
        <v>3845</v>
      </c>
      <c r="O19" s="113">
        <f t="shared" si="0"/>
        <v>3845</v>
      </c>
      <c r="P19" s="113">
        <f t="shared" si="0"/>
        <v>3845</v>
      </c>
      <c r="Q19" s="113">
        <f t="shared" si="0"/>
        <v>3845</v>
      </c>
      <c r="R19" s="113">
        <f t="shared" si="0"/>
        <v>3845</v>
      </c>
      <c r="S19" s="113">
        <f t="shared" si="0"/>
        <v>3845</v>
      </c>
      <c r="T19" s="113">
        <f t="shared" si="0"/>
        <v>3845</v>
      </c>
      <c r="U19" s="113">
        <f t="shared" si="1"/>
        <v>3845</v>
      </c>
      <c r="V19" s="113">
        <f t="shared" si="1"/>
        <v>3845</v>
      </c>
      <c r="W19" s="113">
        <f t="shared" si="1"/>
        <v>3845</v>
      </c>
      <c r="X19" s="113">
        <f t="shared" si="1"/>
        <v>3845</v>
      </c>
      <c r="Y19" s="113">
        <f t="shared" si="1"/>
        <v>3845</v>
      </c>
      <c r="Z19" s="113">
        <f t="shared" si="1"/>
        <v>3845</v>
      </c>
      <c r="AA19" s="113">
        <f t="shared" si="1"/>
        <v>3845</v>
      </c>
      <c r="AB19" s="113">
        <f t="shared" si="1"/>
        <v>3845</v>
      </c>
      <c r="AC19" s="113">
        <f t="shared" si="1"/>
        <v>3845</v>
      </c>
      <c r="AD19" s="113">
        <f t="shared" si="1"/>
        <v>3845</v>
      </c>
      <c r="AE19" s="113">
        <f t="shared" si="1"/>
        <v>3845</v>
      </c>
      <c r="AF19" s="113"/>
      <c r="AG19" s="113"/>
      <c r="AH19" s="113">
        <f>AE19</f>
        <v>3845</v>
      </c>
      <c r="AI19" s="113"/>
      <c r="AJ19" s="113"/>
      <c r="AK19" s="113">
        <f>AH19</f>
        <v>3845</v>
      </c>
    </row>
    <row r="20" spans="2:38" ht="48" customHeight="1" x14ac:dyDescent="0.35">
      <c r="B20" s="58" t="s">
        <v>225</v>
      </c>
      <c r="C20" s="95">
        <v>3664</v>
      </c>
      <c r="D20" s="95">
        <f t="shared" si="2"/>
        <v>3664</v>
      </c>
      <c r="E20" s="95">
        <f t="shared" si="2"/>
        <v>3664</v>
      </c>
      <c r="F20" s="95">
        <f t="shared" si="2"/>
        <v>3664</v>
      </c>
      <c r="G20" s="95">
        <f t="shared" si="2"/>
        <v>3664</v>
      </c>
      <c r="H20" s="95">
        <f t="shared" si="2"/>
        <v>3664</v>
      </c>
      <c r="I20" s="113">
        <f t="shared" si="0"/>
        <v>3664</v>
      </c>
      <c r="J20" s="113">
        <f t="shared" si="0"/>
        <v>3664</v>
      </c>
      <c r="K20" s="113">
        <f t="shared" si="0"/>
        <v>3664</v>
      </c>
      <c r="L20" s="113">
        <f t="shared" si="0"/>
        <v>3664</v>
      </c>
      <c r="M20" s="113">
        <f t="shared" si="0"/>
        <v>3664</v>
      </c>
      <c r="N20" s="113">
        <f t="shared" si="0"/>
        <v>3664</v>
      </c>
      <c r="O20" s="113">
        <f t="shared" si="0"/>
        <v>3664</v>
      </c>
      <c r="P20" s="113">
        <f t="shared" si="0"/>
        <v>3664</v>
      </c>
      <c r="Q20" s="113">
        <f t="shared" si="0"/>
        <v>3664</v>
      </c>
      <c r="R20" s="113">
        <f t="shared" si="0"/>
        <v>3664</v>
      </c>
      <c r="S20" s="113">
        <f t="shared" si="0"/>
        <v>3664</v>
      </c>
      <c r="T20" s="113">
        <f t="shared" si="0"/>
        <v>3664</v>
      </c>
      <c r="U20" s="113">
        <f t="shared" si="1"/>
        <v>3664</v>
      </c>
      <c r="V20" s="113">
        <f t="shared" si="1"/>
        <v>3664</v>
      </c>
      <c r="W20" s="113">
        <f t="shared" si="1"/>
        <v>3664</v>
      </c>
      <c r="X20" s="113">
        <f t="shared" si="1"/>
        <v>3664</v>
      </c>
      <c r="Y20" s="113">
        <f t="shared" si="1"/>
        <v>3664</v>
      </c>
      <c r="Z20" s="113">
        <f t="shared" si="1"/>
        <v>3664</v>
      </c>
      <c r="AA20" s="113">
        <f t="shared" si="1"/>
        <v>3664</v>
      </c>
      <c r="AB20" s="113">
        <f t="shared" si="1"/>
        <v>3664</v>
      </c>
      <c r="AC20" s="113">
        <f t="shared" si="1"/>
        <v>3664</v>
      </c>
      <c r="AD20" s="113">
        <f t="shared" si="1"/>
        <v>3664</v>
      </c>
      <c r="AE20" s="113">
        <f t="shared" si="1"/>
        <v>3664</v>
      </c>
      <c r="AF20" s="113"/>
      <c r="AG20" s="113"/>
      <c r="AH20" s="113">
        <f>AE20</f>
        <v>3664</v>
      </c>
      <c r="AI20" s="113"/>
      <c r="AJ20" s="113"/>
      <c r="AK20" s="113">
        <f>AH20</f>
        <v>3664</v>
      </c>
    </row>
    <row r="21" spans="2:38" ht="63" x14ac:dyDescent="0.35">
      <c r="B21" s="96" t="s">
        <v>192</v>
      </c>
      <c r="C21" s="248">
        <v>1</v>
      </c>
      <c r="D21" s="248"/>
      <c r="E21" s="248"/>
      <c r="F21" s="248"/>
      <c r="G21" s="248"/>
      <c r="H21" s="248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</row>
    <row r="22" spans="2:38" ht="26.25" x14ac:dyDescent="0.4">
      <c r="B22" s="98" t="s">
        <v>193</v>
      </c>
      <c r="C22" s="249" t="s">
        <v>194</v>
      </c>
      <c r="D22" s="249"/>
      <c r="E22" s="249"/>
      <c r="F22" s="249"/>
      <c r="G22" s="249"/>
      <c r="H22" s="249"/>
    </row>
    <row r="23" spans="2:38" ht="26.25" x14ac:dyDescent="0.4">
      <c r="B23" s="98" t="s">
        <v>197</v>
      </c>
      <c r="C23" s="246" t="s">
        <v>226</v>
      </c>
      <c r="D23" s="246"/>
      <c r="E23" s="246"/>
      <c r="F23" s="246"/>
      <c r="G23" s="246"/>
      <c r="H23" s="246"/>
    </row>
    <row r="24" spans="2:38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8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8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8" ht="26.25" customHeight="1" x14ac:dyDescent="0.35">
      <c r="B27" s="96" t="s">
        <v>203</v>
      </c>
      <c r="C27" s="246" t="s">
        <v>204</v>
      </c>
      <c r="D27" s="246"/>
      <c r="E27" s="246"/>
      <c r="F27" s="246"/>
      <c r="G27" s="246"/>
      <c r="H27" s="246"/>
    </row>
    <row r="28" spans="2:38" ht="26.25" customHeight="1" x14ac:dyDescent="0.35">
      <c r="B28" s="96" t="s">
        <v>206</v>
      </c>
      <c r="C28" s="246" t="s">
        <v>207</v>
      </c>
      <c r="D28" s="246"/>
      <c r="E28" s="246"/>
      <c r="F28" s="246"/>
      <c r="G28" s="246"/>
      <c r="H28" s="246"/>
    </row>
    <row r="29" spans="2:38" ht="63" customHeight="1" x14ac:dyDescent="0.35">
      <c r="B29" s="96" t="s">
        <v>209</v>
      </c>
      <c r="C29" s="246"/>
      <c r="D29" s="246"/>
      <c r="E29" s="246"/>
      <c r="F29" s="246"/>
      <c r="G29" s="246"/>
      <c r="H29" s="246"/>
    </row>
    <row r="30" spans="2:38" ht="26.25" x14ac:dyDescent="0.35">
      <c r="B30" s="114"/>
      <c r="C30" s="270"/>
      <c r="D30" s="270"/>
      <c r="E30" s="270"/>
      <c r="F30" s="270"/>
      <c r="G30" s="246"/>
      <c r="H30" s="246"/>
    </row>
    <row r="32" spans="2:38" x14ac:dyDescent="0.25">
      <c r="C32" s="101"/>
      <c r="E32" s="84"/>
    </row>
    <row r="33" spans="3:679" x14ac:dyDescent="0.25">
      <c r="C33" s="101"/>
      <c r="E33" s="84"/>
    </row>
    <row r="34" spans="3:679" x14ac:dyDescent="0.25">
      <c r="C34" s="101"/>
      <c r="E34" s="84"/>
    </row>
    <row r="35" spans="3:679" x14ac:dyDescent="0.25">
      <c r="C35" s="101"/>
      <c r="E35" s="84"/>
    </row>
    <row r="36" spans="3:679" x14ac:dyDescent="0.25">
      <c r="C36" s="101"/>
      <c r="E36" s="84"/>
    </row>
    <row r="37" spans="3:679" x14ac:dyDescent="0.25">
      <c r="C37" s="101"/>
      <c r="E37" s="84"/>
    </row>
    <row r="38" spans="3:679" x14ac:dyDescent="0.25">
      <c r="C38" s="101"/>
      <c r="E38" s="84"/>
    </row>
    <row r="39" spans="3:679" x14ac:dyDescent="0.25">
      <c r="C39" s="101"/>
      <c r="E39" s="84"/>
    </row>
    <row r="40" spans="3:679" x14ac:dyDescent="0.25">
      <c r="C40" s="101"/>
      <c r="E40" s="84"/>
    </row>
    <row r="41" spans="3:679" x14ac:dyDescent="0.25">
      <c r="C41" s="101"/>
      <c r="E41" s="84"/>
    </row>
    <row r="42" spans="3:679" x14ac:dyDescent="0.25">
      <c r="C42" s="101"/>
      <c r="E42" s="84"/>
    </row>
    <row r="43" spans="3:679" x14ac:dyDescent="0.25">
      <c r="C43" s="101"/>
      <c r="E43" s="84"/>
      <c r="ZA43" s="102">
        <f>'[2]1'!$T$5</f>
        <v>1321.0087719298247</v>
      </c>
      <c r="ZB43" s="102">
        <f>'[2]2'!$T$5</f>
        <v>1320.8157894736842</v>
      </c>
      <c r="ZC43" s="102">
        <f>'[2]3'!$T$5</f>
        <v>1318.4385964912281</v>
      </c>
    </row>
    <row r="44" spans="3:679" x14ac:dyDescent="0.25">
      <c r="C44" s="101"/>
      <c r="E44" s="84"/>
      <c r="ZA44" s="102">
        <f>'[2]1'!$U$5</f>
        <v>1325.6578947368421</v>
      </c>
      <c r="ZB44" s="102">
        <f>'[2]2'!$U$5</f>
        <v>1324.219298245614</v>
      </c>
      <c r="ZC44" s="102">
        <f>'[2]3'!$U$5</f>
        <v>1324.359649122807</v>
      </c>
    </row>
    <row r="45" spans="3:679" x14ac:dyDescent="0.25">
      <c r="C45" s="101"/>
      <c r="E45" s="84"/>
      <c r="ZA45" s="102">
        <f>'[2]1'!$V$5</f>
        <v>1331.8333333333335</v>
      </c>
      <c r="ZB45" s="102">
        <f>'[2]2'!$V$5</f>
        <v>1321.5263157894738</v>
      </c>
      <c r="ZC45" s="102">
        <f>'[2]3'!$V$5</f>
        <v>1322.0526315789475</v>
      </c>
    </row>
    <row r="46" spans="3:679" x14ac:dyDescent="0.25">
      <c r="C46" s="101"/>
      <c r="E46" s="84"/>
      <c r="ZA46" s="102">
        <f>'[2]1'!$W$5</f>
        <v>1330.7280701754385</v>
      </c>
      <c r="ZB46" s="102">
        <f>'[2]2'!$W$5</f>
        <v>1318.3333333333333</v>
      </c>
      <c r="ZC46" s="102">
        <f>'[2]3'!$W$5</f>
        <v>1322.6228070175439</v>
      </c>
    </row>
    <row r="47" spans="3:679" x14ac:dyDescent="0.25">
      <c r="C47" s="101"/>
      <c r="E47" s="84"/>
      <c r="ZA47" s="102">
        <f>'[2]1'!$X$5</f>
        <v>1323.4736842105262</v>
      </c>
      <c r="ZB47" s="102">
        <f>'[2]2'!$X$5</f>
        <v>1328.8771929824561</v>
      </c>
      <c r="ZC47" s="102">
        <f>'[2]3'!$X$5</f>
        <v>1316.6578947368421</v>
      </c>
    </row>
    <row r="48" spans="3:679" x14ac:dyDescent="0.25">
      <c r="C48" s="101"/>
      <c r="E48" s="84"/>
      <c r="ZA48" s="102">
        <f>'[2]1'!$AA$5</f>
        <v>1331.8333333333335</v>
      </c>
      <c r="ZB48" s="102">
        <f>'[2]2'!$AA$5</f>
        <v>1328.8771929824561</v>
      </c>
      <c r="ZC48" s="102">
        <f>'[2]3'!$AA$5</f>
        <v>1324.359649122807</v>
      </c>
    </row>
    <row r="49" spans="3:705" x14ac:dyDescent="0.25">
      <c r="C49" s="101"/>
      <c r="E49" s="84"/>
    </row>
    <row r="50" spans="3:705" x14ac:dyDescent="0.25">
      <c r="C50" s="101"/>
      <c r="E50" s="84"/>
    </row>
    <row r="51" spans="3:705" x14ac:dyDescent="0.25">
      <c r="C51" s="101"/>
      <c r="E51" s="84"/>
      <c r="ZA51" s="103"/>
      <c r="ZB51" s="103"/>
      <c r="ZC51" s="103"/>
      <c r="ZD51" s="103"/>
      <c r="ZE51" s="103"/>
      <c r="ZF51" s="103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  <c r="ZZ51" s="102"/>
      <c r="AAA51" s="102"/>
      <c r="AAB51" s="102"/>
      <c r="AAC51" s="102"/>
    </row>
    <row r="52" spans="3:705" x14ac:dyDescent="0.25">
      <c r="C52" s="101"/>
      <c r="E52" s="84"/>
      <c r="ZA52" s="104"/>
      <c r="ZB52" s="104"/>
      <c r="ZC52" s="104"/>
      <c r="ZD52" s="104"/>
      <c r="ZE52" s="104"/>
      <c r="ZF52" s="104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  <c r="ZZ52" s="102"/>
      <c r="AAA52" s="102"/>
      <c r="AAB52" s="102"/>
      <c r="AAC52" s="102"/>
    </row>
    <row r="53" spans="3:705" x14ac:dyDescent="0.25">
      <c r="C53" s="101"/>
      <c r="ZA53" s="104"/>
      <c r="ZB53" s="105"/>
      <c r="ZC53" s="105"/>
      <c r="ZD53" s="105"/>
      <c r="ZE53" s="105"/>
      <c r="ZF53" s="105"/>
    </row>
    <row r="54" spans="3:705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ZA54" s="102"/>
    </row>
    <row r="55" spans="3:705" x14ac:dyDescent="0.25">
      <c r="ZA55" s="102"/>
    </row>
    <row r="56" spans="3:705" x14ac:dyDescent="0.25">
      <c r="ZA56" s="102"/>
    </row>
  </sheetData>
  <mergeCells count="40">
    <mergeCell ref="B1:AK1"/>
    <mergeCell ref="B2:AK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  <pageSetUpPr fitToPage="1"/>
  </sheetPr>
  <dimension ref="B1:AAC56"/>
  <sheetViews>
    <sheetView zoomScale="40" zoomScaleNormal="40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7" width="12.140625" style="46" customWidth="1"/>
    <col min="38" max="38" width="7.42578125" style="46" customWidth="1"/>
    <col min="39" max="39" width="9.28515625" style="46"/>
    <col min="40" max="43" width="13.7109375" style="46" hidden="1" customWidth="1"/>
    <col min="44" max="44" width="13" style="46" hidden="1" customWidth="1"/>
    <col min="45" max="46" width="13.7109375" style="46" hidden="1" customWidth="1"/>
    <col min="47" max="48" width="13" style="46" hidden="1" customWidth="1"/>
    <col min="49" max="49" width="13.7109375" style="46" hidden="1" customWidth="1"/>
    <col min="50" max="50" width="13" style="46" hidden="1" customWidth="1"/>
    <col min="51" max="66" width="13.7109375" style="46" hidden="1" customWidth="1"/>
    <col min="67" max="67" width="11.28515625" style="46" hidden="1" customWidth="1"/>
    <col min="68" max="68" width="12.28515625" style="46" hidden="1" customWidth="1"/>
    <col min="69" max="69" width="12" style="46" hidden="1" customWidth="1"/>
    <col min="70" max="70" width="13.42578125" style="46" hidden="1" customWidth="1"/>
    <col min="71" max="71" width="14.28515625" style="46" hidden="1" customWidth="1"/>
    <col min="72" max="72" width="12.28515625" style="46" hidden="1" customWidth="1"/>
    <col min="73" max="75" width="11.7109375" style="46" hidden="1" customWidth="1"/>
    <col min="76" max="76" width="11.5703125" style="46" hidden="1" customWidth="1"/>
    <col min="77" max="77" width="12.7109375" style="46" hidden="1" customWidth="1"/>
    <col min="78" max="78" width="12.28515625" style="46" hidden="1" customWidth="1"/>
    <col min="79" max="79" width="10.28515625" style="46" hidden="1" customWidth="1"/>
    <col min="80" max="86" width="16.28515625" style="46" hidden="1" customWidth="1"/>
    <col min="87" max="87" width="14.7109375" style="46" hidden="1" customWidth="1"/>
    <col min="88" max="101" width="16.28515625" style="46" hidden="1" customWidth="1"/>
    <col min="102" max="103" width="11.28515625" style="46" hidden="1" customWidth="1"/>
    <col min="104" max="104" width="14.5703125" style="46" hidden="1" customWidth="1"/>
    <col min="105" max="106" width="11.28515625" style="46" hidden="1" customWidth="1"/>
    <col min="107" max="112" width="13.42578125" style="46" hidden="1" customWidth="1"/>
    <col min="113" max="123" width="12.85546875" style="46" hidden="1" customWidth="1"/>
    <col min="124" max="130" width="12.85546875" style="46" customWidth="1"/>
    <col min="131" max="156" width="14.28515625" style="46" customWidth="1"/>
    <col min="157" max="16384" width="9.28515625" style="46"/>
  </cols>
  <sheetData>
    <row r="1" spans="2:156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285"/>
      <c r="AI1" s="285"/>
      <c r="AJ1" s="285"/>
      <c r="AK1" s="285"/>
      <c r="AL1" s="52"/>
      <c r="AM1" s="53" t="s">
        <v>169</v>
      </c>
      <c r="AN1" s="54" t="s">
        <v>170</v>
      </c>
      <c r="AO1" s="54"/>
      <c r="AP1" s="54" t="s">
        <v>1</v>
      </c>
      <c r="AQ1" s="54" t="s">
        <v>3</v>
      </c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DT1" s="54" t="str">
        <f>G7</f>
        <v>Work Zone air Quality CO 3</v>
      </c>
      <c r="DV1" s="106" t="str">
        <f>G8</f>
        <v>mg/nm3</v>
      </c>
    </row>
    <row r="2" spans="2:156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  <c r="AK2" s="256"/>
      <c r="AL2" s="57"/>
      <c r="AM2" s="58" t="s">
        <v>172</v>
      </c>
      <c r="AN2" s="59">
        <v>42461</v>
      </c>
      <c r="AO2" s="59">
        <v>42491</v>
      </c>
      <c r="AP2" s="59">
        <v>42522</v>
      </c>
      <c r="AQ2" s="59">
        <v>42552</v>
      </c>
      <c r="AR2" s="59">
        <v>42583</v>
      </c>
      <c r="AS2" s="59">
        <v>42614</v>
      </c>
      <c r="AT2" s="59">
        <v>42644</v>
      </c>
      <c r="AU2" s="59">
        <v>42675</v>
      </c>
      <c r="AV2" s="59">
        <v>42705</v>
      </c>
      <c r="AW2" s="59">
        <v>42736</v>
      </c>
      <c r="AX2" s="59">
        <v>42767</v>
      </c>
      <c r="AY2" s="59">
        <v>42795</v>
      </c>
      <c r="AZ2" s="59">
        <v>42826</v>
      </c>
      <c r="BA2" s="59">
        <v>42856</v>
      </c>
      <c r="BB2" s="59">
        <v>42887</v>
      </c>
      <c r="BC2" s="59">
        <v>42917</v>
      </c>
      <c r="BD2" s="59">
        <v>42948</v>
      </c>
      <c r="BE2" s="59">
        <v>42979</v>
      </c>
      <c r="BF2" s="59">
        <v>43009</v>
      </c>
      <c r="BG2" s="59">
        <v>43040</v>
      </c>
      <c r="BH2" s="59">
        <v>43070</v>
      </c>
      <c r="BI2" s="59">
        <v>43101</v>
      </c>
      <c r="BJ2" s="59">
        <v>43132</v>
      </c>
      <c r="BK2" s="59">
        <v>43160</v>
      </c>
      <c r="BL2" s="59">
        <v>43191</v>
      </c>
      <c r="BM2" s="59">
        <v>43221</v>
      </c>
      <c r="BN2" s="59">
        <v>43252</v>
      </c>
      <c r="BO2" s="59">
        <v>43282</v>
      </c>
      <c r="BP2" s="59">
        <v>43313</v>
      </c>
      <c r="BQ2" s="59">
        <v>43344</v>
      </c>
      <c r="BR2" s="59">
        <v>43374</v>
      </c>
      <c r="BS2" s="59">
        <v>43405</v>
      </c>
      <c r="BT2" s="59">
        <v>43435</v>
      </c>
      <c r="BU2" s="59">
        <v>43466</v>
      </c>
      <c r="BV2" s="59">
        <v>43497</v>
      </c>
      <c r="BW2" s="59">
        <v>43525</v>
      </c>
      <c r="BX2" s="59">
        <v>43556</v>
      </c>
      <c r="BY2" s="59">
        <v>43586</v>
      </c>
      <c r="BZ2" s="59">
        <v>43617</v>
      </c>
      <c r="CA2" s="59">
        <v>43647</v>
      </c>
      <c r="CB2" s="59">
        <v>43678</v>
      </c>
      <c r="CC2" s="59">
        <v>43709</v>
      </c>
      <c r="CD2" s="59">
        <v>43739</v>
      </c>
      <c r="CE2" s="59">
        <v>43770</v>
      </c>
      <c r="CF2" s="59">
        <v>43800</v>
      </c>
      <c r="CG2" s="59">
        <v>43831</v>
      </c>
      <c r="CH2" s="59">
        <v>43862</v>
      </c>
      <c r="CI2" s="59">
        <v>43891</v>
      </c>
      <c r="CJ2" s="59">
        <v>43922</v>
      </c>
      <c r="CK2" s="59">
        <v>43952</v>
      </c>
      <c r="CL2" s="59">
        <v>43983</v>
      </c>
      <c r="CM2" s="59">
        <v>44013</v>
      </c>
      <c r="CN2" s="59">
        <v>44044</v>
      </c>
      <c r="CO2" s="59">
        <v>44075</v>
      </c>
      <c r="CP2" s="59">
        <v>44105</v>
      </c>
      <c r="CQ2" s="59">
        <v>44136</v>
      </c>
      <c r="CR2" s="59">
        <v>44166</v>
      </c>
      <c r="CS2" s="59">
        <v>44197</v>
      </c>
      <c r="CT2" s="59">
        <v>44228</v>
      </c>
      <c r="CU2" s="59">
        <v>44256</v>
      </c>
      <c r="CV2" s="59">
        <v>44287</v>
      </c>
      <c r="CW2" s="59">
        <v>44317</v>
      </c>
      <c r="CX2" s="59">
        <v>44348</v>
      </c>
      <c r="CY2" s="59">
        <v>44378</v>
      </c>
      <c r="CZ2" s="59">
        <v>44409</v>
      </c>
      <c r="DA2" s="59">
        <v>44440</v>
      </c>
      <c r="DB2" s="59">
        <v>44470</v>
      </c>
      <c r="DC2" s="59">
        <v>44501</v>
      </c>
      <c r="DD2" s="59">
        <v>44531</v>
      </c>
      <c r="DE2" s="59">
        <v>44562</v>
      </c>
      <c r="DF2" s="59">
        <v>44593</v>
      </c>
      <c r="DG2" s="59">
        <v>44621</v>
      </c>
      <c r="DH2" s="59">
        <v>44652</v>
      </c>
      <c r="DI2" s="59">
        <v>44682</v>
      </c>
      <c r="DJ2" s="59">
        <v>44713</v>
      </c>
      <c r="DK2" s="59">
        <v>44743</v>
      </c>
      <c r="DL2" s="59">
        <v>44774</v>
      </c>
      <c r="DM2" s="59">
        <v>44805</v>
      </c>
      <c r="DN2" s="59">
        <v>44835</v>
      </c>
      <c r="DO2" s="59">
        <v>44866</v>
      </c>
      <c r="DP2" s="59">
        <v>44896</v>
      </c>
      <c r="DQ2" s="59">
        <v>44927</v>
      </c>
      <c r="DR2" s="59">
        <v>44958</v>
      </c>
      <c r="DS2" s="59">
        <v>44986</v>
      </c>
      <c r="DT2" s="59">
        <v>45017</v>
      </c>
      <c r="DU2" s="59">
        <v>45047</v>
      </c>
      <c r="DV2" s="59">
        <v>45078</v>
      </c>
      <c r="DW2" s="59">
        <v>45108</v>
      </c>
      <c r="DX2" s="59">
        <v>45139</v>
      </c>
      <c r="DY2" s="59">
        <v>45170</v>
      </c>
      <c r="DZ2" s="59">
        <v>45200</v>
      </c>
      <c r="EA2" s="59">
        <v>45231</v>
      </c>
      <c r="EB2" s="59">
        <v>45261</v>
      </c>
      <c r="EC2" s="59">
        <v>45292</v>
      </c>
      <c r="ED2" s="59">
        <v>45323</v>
      </c>
      <c r="EE2" s="59">
        <v>45352</v>
      </c>
      <c r="EF2" s="59">
        <v>45383</v>
      </c>
      <c r="EG2" s="59">
        <v>45413</v>
      </c>
      <c r="EH2" s="59">
        <v>45444</v>
      </c>
      <c r="EI2" s="59">
        <v>45474</v>
      </c>
      <c r="EJ2" s="59">
        <v>45505</v>
      </c>
      <c r="EK2" s="59">
        <v>45536</v>
      </c>
      <c r="EL2" s="59">
        <v>45566</v>
      </c>
      <c r="EM2" s="59">
        <v>45597</v>
      </c>
      <c r="EN2" s="59">
        <v>45627</v>
      </c>
      <c r="EO2" s="59">
        <v>45658</v>
      </c>
      <c r="EP2" s="59">
        <v>45689</v>
      </c>
      <c r="EQ2" s="59">
        <v>45717</v>
      </c>
      <c r="ER2" s="59">
        <v>45748</v>
      </c>
      <c r="ES2" s="59">
        <v>45778</v>
      </c>
      <c r="ET2" s="59">
        <v>45809</v>
      </c>
      <c r="EU2" s="59">
        <v>45839</v>
      </c>
      <c r="EV2" s="59">
        <v>45870</v>
      </c>
      <c r="EW2" s="59">
        <v>45901</v>
      </c>
      <c r="EX2" s="59">
        <v>45931</v>
      </c>
      <c r="EY2" s="59">
        <v>45962</v>
      </c>
      <c r="EZ2" s="59">
        <v>45992</v>
      </c>
    </row>
    <row r="3" spans="2:156" ht="41.45" customHeight="1" x14ac:dyDescent="0.5">
      <c r="B3" s="271" t="s">
        <v>173</v>
      </c>
      <c r="C3" s="251"/>
      <c r="D3" s="251"/>
      <c r="E3" s="251"/>
      <c r="F3" s="252"/>
      <c r="G3" s="257">
        <f>EI2</f>
        <v>45474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7"/>
      <c r="AM3" s="68" t="s">
        <v>217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95</v>
      </c>
      <c r="AW3" s="69">
        <v>95</v>
      </c>
      <c r="AX3" s="69">
        <v>95</v>
      </c>
      <c r="AY3" s="69">
        <v>95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</v>
      </c>
      <c r="BI3" s="69">
        <v>94</v>
      </c>
      <c r="BJ3" s="69">
        <v>94</v>
      </c>
      <c r="BK3" s="69">
        <v>94</v>
      </c>
      <c r="BL3" s="69">
        <v>94.1</v>
      </c>
      <c r="BM3" s="69">
        <v>94.1</v>
      </c>
      <c r="BN3" s="69">
        <v>94.1</v>
      </c>
      <c r="BO3" s="69">
        <v>94.1</v>
      </c>
      <c r="BP3" s="69">
        <v>94.1</v>
      </c>
      <c r="BQ3" s="69">
        <v>94.1</v>
      </c>
      <c r="BR3" s="69">
        <v>94.1</v>
      </c>
      <c r="BS3" s="69">
        <v>59.2</v>
      </c>
      <c r="BT3" s="69">
        <v>94.1</v>
      </c>
      <c r="BU3" s="69">
        <v>94.1</v>
      </c>
      <c r="BV3" s="69">
        <v>94.1</v>
      </c>
      <c r="BW3" s="69">
        <v>94.1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99</v>
      </c>
      <c r="CE3" s="69">
        <v>99</v>
      </c>
      <c r="CF3" s="69">
        <v>99</v>
      </c>
      <c r="CG3" s="69">
        <v>99</v>
      </c>
      <c r="CH3" s="69">
        <v>98</v>
      </c>
      <c r="CI3" s="69">
        <v>98</v>
      </c>
      <c r="CJ3" s="69">
        <v>98</v>
      </c>
      <c r="CK3" s="69">
        <v>98</v>
      </c>
      <c r="CL3" s="69">
        <v>98</v>
      </c>
      <c r="CM3" s="69">
        <v>98</v>
      </c>
      <c r="CN3" s="69">
        <v>98</v>
      </c>
      <c r="CO3" s="69">
        <v>98</v>
      </c>
      <c r="CP3" s="69">
        <v>99</v>
      </c>
      <c r="CQ3" s="69">
        <v>99</v>
      </c>
      <c r="CR3" s="69">
        <v>99</v>
      </c>
      <c r="CS3" s="69">
        <v>99</v>
      </c>
      <c r="CT3" s="69">
        <v>99</v>
      </c>
      <c r="CU3" s="69">
        <v>98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v>99</v>
      </c>
      <c r="DQ3" s="69">
        <v>99</v>
      </c>
      <c r="DR3" s="69">
        <v>99</v>
      </c>
      <c r="DS3" s="69">
        <v>99</v>
      </c>
      <c r="DT3" s="71">
        <f>'MASTER DATA'!Q420</f>
        <v>3000</v>
      </c>
      <c r="DU3" s="71">
        <f>'MASTER DATA'!R420</f>
        <v>0</v>
      </c>
      <c r="DV3" s="71">
        <f>'MASTER DATA'!S420</f>
        <v>3000</v>
      </c>
      <c r="DW3" s="71">
        <f>'MASTER DATA'!T420</f>
        <v>0</v>
      </c>
      <c r="DX3" s="71">
        <f>'MASTER DATA'!U420</f>
        <v>3000</v>
      </c>
      <c r="DY3" s="71">
        <f>'MASTER DATA'!V420</f>
        <v>3000</v>
      </c>
      <c r="DZ3" s="71">
        <f>'MASTER DATA'!W420</f>
        <v>3000</v>
      </c>
      <c r="EA3" s="71">
        <f>'MASTER DATA'!X420</f>
        <v>0</v>
      </c>
      <c r="EB3" s="71">
        <f>'MASTER DATA'!Y420</f>
        <v>0</v>
      </c>
      <c r="EC3" s="71">
        <f>'MASTER DATA'!Z420</f>
        <v>3000</v>
      </c>
      <c r="ED3" s="71">
        <f>'MASTER DATA'!AA420</f>
        <v>3000</v>
      </c>
      <c r="EE3" s="71">
        <f>'MASTER DATA'!AB420</f>
        <v>3000</v>
      </c>
      <c r="EF3" s="71">
        <f>'MASTER DATA'!AC420</f>
        <v>3000</v>
      </c>
      <c r="EG3" s="71">
        <f>'MASTER DATA'!AD420</f>
        <v>3000</v>
      </c>
      <c r="EH3" s="71">
        <f>'MASTER DATA'!AE420</f>
        <v>3000</v>
      </c>
      <c r="EI3" s="71">
        <f>'MASTER DATA'!AF420</f>
        <v>3000</v>
      </c>
      <c r="EJ3" s="71">
        <f>'MASTER DATA'!AG420</f>
        <v>3000</v>
      </c>
      <c r="EK3" s="71">
        <f>'MASTER DATA'!AH420</f>
        <v>3000</v>
      </c>
      <c r="EL3" s="71">
        <f>'MASTER DATA'!AI420</f>
        <v>3000</v>
      </c>
      <c r="EM3" s="71">
        <f>'MASTER DATA'!AJ420</f>
        <v>3000</v>
      </c>
      <c r="EN3" s="71">
        <f>'MASTER DATA'!AK420</f>
        <v>3000</v>
      </c>
      <c r="EO3" s="71">
        <f>'MASTER DATA'!AL420</f>
        <v>3000</v>
      </c>
      <c r="EP3" s="71">
        <f>'MASTER DATA'!AM420</f>
        <v>3000</v>
      </c>
      <c r="EQ3" s="71">
        <f>'MASTER DATA'!AN420</f>
        <v>3000</v>
      </c>
      <c r="ER3" s="71">
        <f>'MASTER DATA'!AO420</f>
        <v>3000</v>
      </c>
      <c r="ES3" s="71">
        <f>'MASTER DATA'!AP420</f>
        <v>3000</v>
      </c>
      <c r="ET3" s="71">
        <f>'MASTER DATA'!AQ420</f>
        <v>3000</v>
      </c>
      <c r="EU3" s="71">
        <f>'MASTER DATA'!AR420</f>
        <v>3000</v>
      </c>
      <c r="EV3" s="71">
        <f>'MASTER DATA'!AS420</f>
        <v>3000</v>
      </c>
      <c r="EW3" s="71">
        <f>'MASTER DATA'!AT420</f>
        <v>3000</v>
      </c>
      <c r="EX3" s="71">
        <f>'MASTER DATA'!AU420</f>
        <v>3000</v>
      </c>
      <c r="EY3" s="70">
        <f>'MASTER DATA'!AV496</f>
        <v>0</v>
      </c>
      <c r="EZ3" s="70">
        <f>'MASTER DATA'!AW496</f>
        <v>0</v>
      </c>
    </row>
    <row r="4" spans="2:156" ht="41.45" customHeight="1" x14ac:dyDescent="0.5">
      <c r="B4" s="278" t="s">
        <v>177</v>
      </c>
      <c r="C4" s="259"/>
      <c r="D4" s="259"/>
      <c r="E4" s="259"/>
      <c r="F4" s="259"/>
      <c r="G4" s="279" t="s">
        <v>218</v>
      </c>
      <c r="H4" s="280"/>
      <c r="I4" s="280"/>
      <c r="J4" s="280"/>
      <c r="K4" s="280"/>
      <c r="L4" s="280"/>
      <c r="M4" s="280"/>
      <c r="N4" s="281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365</v>
      </c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7"/>
      <c r="AM4" s="68" t="s">
        <v>5</v>
      </c>
      <c r="AN4" s="69">
        <v>97.022416402398093</v>
      </c>
      <c r="AO4" s="69">
        <v>96.726824726356995</v>
      </c>
      <c r="AP4" s="69">
        <v>96.753429737719003</v>
      </c>
      <c r="AQ4" s="69">
        <v>91.497913390378997</v>
      </c>
      <c r="AR4" s="69">
        <v>96.017097020290805</v>
      </c>
      <c r="AS4" s="69">
        <v>97.079860994746397</v>
      </c>
      <c r="AT4" s="69">
        <v>96.480158070624597</v>
      </c>
      <c r="AU4" s="69">
        <v>62.685430783791098</v>
      </c>
      <c r="AV4" s="69">
        <v>96.707301243203901</v>
      </c>
      <c r="AW4" s="69">
        <v>98.132245707827906</v>
      </c>
      <c r="AX4" s="69">
        <v>97.957422939738606</v>
      </c>
      <c r="AY4" s="69">
        <v>97.3313096653158</v>
      </c>
      <c r="AZ4" s="69">
        <v>97.500795157798805</v>
      </c>
      <c r="BA4" s="69">
        <v>97.349643951873503</v>
      </c>
      <c r="BB4" s="69">
        <v>97.655901171318206</v>
      </c>
      <c r="BC4" s="69">
        <v>97.650890380966302</v>
      </c>
      <c r="BD4" s="69">
        <v>96.6587837368198</v>
      </c>
      <c r="BE4" s="69">
        <v>97.706752927886697</v>
      </c>
      <c r="BF4" s="69">
        <v>98.786926234246707</v>
      </c>
      <c r="BG4" s="69">
        <v>62.9941292611827</v>
      </c>
      <c r="BH4" s="69">
        <v>98.000326597984397</v>
      </c>
      <c r="BI4" s="69">
        <v>97.949249506364794</v>
      </c>
      <c r="BJ4" s="69">
        <v>96.895769331100794</v>
      </c>
      <c r="BK4" s="69">
        <v>97.345746668327294</v>
      </c>
      <c r="BL4" s="69">
        <f>'[1]MASTER DATA'!B130</f>
        <v>96.276280930816355</v>
      </c>
      <c r="BM4" s="69">
        <f>'[1]MASTER DATA'!C130</f>
        <v>97.226543906218154</v>
      </c>
      <c r="BN4" s="69">
        <f>'[1]MASTER DATA'!D130</f>
        <v>97.00385797069552</v>
      </c>
      <c r="BO4" s="69">
        <f>'[1]MASTER DATA'!E130</f>
        <v>96.895592309442264</v>
      </c>
      <c r="BP4" s="69">
        <f>'[1]MASTER DATA'!F130</f>
        <v>96.547047354922157</v>
      </c>
      <c r="BQ4" s="69">
        <f>'[1]MASTER DATA'!G130</f>
        <v>96.90666666666668</v>
      </c>
      <c r="BR4" s="69">
        <f>'[1]MASTER DATA'!H130</f>
        <v>96.266724711479284</v>
      </c>
      <c r="BS4" s="69">
        <f>'[1]MASTER DATA'!I130</f>
        <v>63.973214285714299</v>
      </c>
      <c r="BT4" s="69">
        <f>'[1]MASTER DATA'!J130</f>
        <v>98.510652546812807</v>
      </c>
      <c r="BU4" s="69">
        <f>'[1]MASTER DATA'!K130</f>
        <v>97.599281648143076</v>
      </c>
      <c r="BV4" s="69">
        <f>'[1]MASTER DATA'!L130</f>
        <v>99.120616651239771</v>
      </c>
      <c r="BW4" s="69">
        <f>'[1]MASTER DATA'!M130</f>
        <v>99.408323583608222</v>
      </c>
      <c r="BX4" s="69">
        <f>'[1]MASTER DATA'!N130</f>
        <v>98.927361297983254</v>
      </c>
      <c r="BY4" s="69">
        <f>'[1]MASTER DATA'!O130</f>
        <v>99.135465090296407</v>
      </c>
      <c r="BZ4" s="69">
        <f>'[1]MASTER DATA'!P130</f>
        <v>99.103650836711623</v>
      </c>
      <c r="CA4" s="69">
        <f>'[1]MASTER DATA'!Q130</f>
        <v>98.751837471561089</v>
      </c>
      <c r="CB4" s="69">
        <f>'[1]MASTER DATA'!R130</f>
        <v>98.97353634198582</v>
      </c>
      <c r="CC4" s="69">
        <f>'[1]MASTER DATA'!S130</f>
        <v>99.23869800580583</v>
      </c>
      <c r="CD4" s="69">
        <f>'[1]MASTER DATA'!T130</f>
        <v>99.279667993593222</v>
      </c>
      <c r="CE4" s="69">
        <f>'[1]MASTER DATA'!U130</f>
        <v>64.280930558548192</v>
      </c>
      <c r="CF4" s="69">
        <f>'[1]MASTER DATA'!V130</f>
        <v>99.292000568474222</v>
      </c>
      <c r="CG4" s="69">
        <f>'[1]MASTER DATA'!W130</f>
        <v>97.386284967404492</v>
      </c>
      <c r="CH4" s="69">
        <f>'[1]MASTER DATA'!X130</f>
        <v>96.906317347154172</v>
      </c>
      <c r="CI4" s="69">
        <f>'[1]MASTER DATA'!Y130</f>
        <v>97.822772349154178</v>
      </c>
      <c r="CJ4" s="69">
        <f>'[1]MASTER DATA'!Z130</f>
        <v>98.806666666666658</v>
      </c>
      <c r="CK4" s="69">
        <f>'[1]MASTER DATA'!AA130</f>
        <v>97.505138838079361</v>
      </c>
      <c r="CL4" s="69">
        <f>'[1]MASTER DATA'!AB130</f>
        <v>99.549645690220103</v>
      </c>
      <c r="CM4" s="69">
        <f>'[1]MASTER DATA'!AC130</f>
        <v>98.549600607371787</v>
      </c>
      <c r="CN4" s="69">
        <f>'[1]MASTER DATA'!AD130</f>
        <v>98.327343289392587</v>
      </c>
      <c r="CO4" s="69">
        <f>'[1]MASTER DATA'!AE130</f>
        <v>98.138794910023535</v>
      </c>
      <c r="CP4" s="69">
        <f>'[1]MASTER DATA'!AF130</f>
        <v>97.302292804441038</v>
      </c>
      <c r="CQ4" s="69">
        <f>'[1]MASTER DATA'!AG130</f>
        <v>98.808169361179836</v>
      </c>
      <c r="CR4" s="69">
        <f>'[1]MASTER DATA'!AH130</f>
        <v>65.526191649753201</v>
      </c>
      <c r="CS4" s="69">
        <f>'[1]MASTER DATA'!AI130</f>
        <v>97.64609886328725</v>
      </c>
      <c r="CT4" s="69">
        <f>'[1]MASTER DATA'!AJ130</f>
        <v>98.377080698932801</v>
      </c>
      <c r="CU4" s="69">
        <f>'[1]MASTER DATA'!AK130</f>
        <v>98.210985021726998</v>
      </c>
      <c r="CV4" s="69">
        <f>'[1]MASTER DATA'!AL130</f>
        <v>98.517025765365432</v>
      </c>
      <c r="CW4" s="69">
        <f>'[1]MASTER DATA'!AM130</f>
        <v>97.353093119635318</v>
      </c>
      <c r="CX4" s="69">
        <f>'[1]MASTER DATA'!AN130</f>
        <v>96.582633236641769</v>
      </c>
      <c r="CY4" s="69">
        <f>'[1]MASTER DATA'!AO130</f>
        <v>98.592530879295609</v>
      </c>
      <c r="CZ4" s="69">
        <f>'[1]MASTER DATA'!AP130</f>
        <v>98.078850736269473</v>
      </c>
      <c r="DA4" s="69">
        <f>'[1]MASTER DATA'!AQ130</f>
        <v>98.282969276201641</v>
      </c>
      <c r="DB4" s="69">
        <f>'[1]MASTER DATA'!AR130</f>
        <v>98.579022348776718</v>
      </c>
      <c r="DC4" s="69">
        <f>'[1]MASTER DATA'!AS130</f>
        <v>96.569150701043526</v>
      </c>
      <c r="DD4" s="69">
        <f>'[1]MASTER DATA'!AT130</f>
        <v>97.621114592886599</v>
      </c>
      <c r="DE4" s="69">
        <f>'[1]MASTER DATA'!AU130</f>
        <v>97.105132413019703</v>
      </c>
      <c r="DF4" s="69">
        <f>'[1]MASTER DATA'!AV130</f>
        <v>61.838672118570557</v>
      </c>
      <c r="DG4" s="69">
        <f>'[1]MASTER DATA'!AW130</f>
        <v>98.652329749103956</v>
      </c>
      <c r="DH4" s="69">
        <f>'[1]MASTER DATA'!AX130</f>
        <v>97.903017866202816</v>
      </c>
      <c r="DI4" s="69">
        <f>'[1]MASTER DATA'!AY130</f>
        <v>98.358362410736319</v>
      </c>
      <c r="DJ4" s="69">
        <f>'[1]MASTER DATA'!AZ130</f>
        <v>98.977777777777803</v>
      </c>
      <c r="DK4" s="69">
        <f>'[1]MASTER DATA'!BA130</f>
        <v>98.765450268261759</v>
      </c>
      <c r="DL4" s="69">
        <f>'[1]MASTER DATA'!BB130</f>
        <v>98.561123419957397</v>
      </c>
      <c r="DM4" s="69">
        <f>'[1]MASTER DATA'!BC130</f>
        <v>98.39484434448849</v>
      </c>
      <c r="DN4" s="69">
        <f>'[1]MASTER DATA'!BD130</f>
        <v>99.016082378161798</v>
      </c>
      <c r="DO4" s="69">
        <f>'[1]MASTER DATA'!BE130</f>
        <v>65.1037402920158</v>
      </c>
      <c r="DP4" s="69">
        <f>'[1]MASTER DATA'!BF130</f>
        <v>98.451743056327615</v>
      </c>
      <c r="DQ4" s="69">
        <f>'[1]MASTER DATA'!BG130</f>
        <v>99.203270403472928</v>
      </c>
      <c r="DR4" s="69">
        <f>'[1]MASTER DATA'!BH130</f>
        <v>95.431428571428569</v>
      </c>
      <c r="DS4" s="69">
        <f>'[1]MASTER DATA'!BI130</f>
        <v>99.311173855121822</v>
      </c>
      <c r="DT4" s="71">
        <f>'MASTER DATA'!Q421</f>
        <v>1655</v>
      </c>
      <c r="DU4" s="71">
        <f>'MASTER DATA'!R421</f>
        <v>0</v>
      </c>
      <c r="DV4" s="71">
        <f>'MASTER DATA'!S421</f>
        <v>910</v>
      </c>
      <c r="DW4" s="71">
        <f>'MASTER DATA'!T421</f>
        <v>0</v>
      </c>
      <c r="DX4" s="71">
        <f>'MASTER DATA'!U421</f>
        <v>1503</v>
      </c>
      <c r="DY4" s="71">
        <f>'MASTER DATA'!V421</f>
        <v>1918</v>
      </c>
      <c r="DZ4" s="71">
        <f>'MASTER DATA'!W421</f>
        <v>2552</v>
      </c>
      <c r="EA4" s="71">
        <f>'MASTER DATA'!X421</f>
        <v>0</v>
      </c>
      <c r="EB4" s="71">
        <f>'MASTER DATA'!Y421</f>
        <v>0</v>
      </c>
      <c r="EC4" s="71">
        <f>'MASTER DATA'!Z421</f>
        <v>2104</v>
      </c>
      <c r="ED4" s="71">
        <f>'MASTER DATA'!AA421</f>
        <v>0</v>
      </c>
      <c r="EE4" s="71">
        <f>'MASTER DATA'!AB421</f>
        <v>0</v>
      </c>
      <c r="EF4" s="71">
        <f>'MASTER DATA'!AC421</f>
        <v>0</v>
      </c>
      <c r="EG4" s="71">
        <f>'MASTER DATA'!AD421</f>
        <v>0</v>
      </c>
      <c r="EH4" s="71">
        <f>'MASTER DATA'!AE421</f>
        <v>0</v>
      </c>
      <c r="EI4" s="71">
        <f>'MASTER DATA'!AF421</f>
        <v>0</v>
      </c>
      <c r="EJ4" s="71">
        <f>'MASTER DATA'!AG421</f>
        <v>0</v>
      </c>
      <c r="EK4" s="71">
        <f>'MASTER DATA'!AH421</f>
        <v>0</v>
      </c>
      <c r="EL4" s="71">
        <f>'MASTER DATA'!AI421</f>
        <v>0</v>
      </c>
      <c r="EM4" s="71">
        <f>'MASTER DATA'!AJ421</f>
        <v>0</v>
      </c>
      <c r="EN4" s="71">
        <f>'MASTER DATA'!AK421</f>
        <v>0</v>
      </c>
      <c r="EO4" s="71">
        <f>'MASTER DATA'!AL421</f>
        <v>0</v>
      </c>
      <c r="EP4" s="71">
        <f>'MASTER DATA'!AM421</f>
        <v>0</v>
      </c>
      <c r="EQ4" s="71">
        <f>'MASTER DATA'!AN421</f>
        <v>0</v>
      </c>
      <c r="ER4" s="71">
        <f>'MASTER DATA'!AO421</f>
        <v>0</v>
      </c>
      <c r="ES4" s="71">
        <f>'MASTER DATA'!AP421</f>
        <v>0</v>
      </c>
      <c r="ET4" s="71">
        <f>'MASTER DATA'!AQ421</f>
        <v>0</v>
      </c>
      <c r="EU4" s="71">
        <f>'MASTER DATA'!AR421</f>
        <v>0</v>
      </c>
      <c r="EV4" s="71">
        <f>'MASTER DATA'!AS421</f>
        <v>0</v>
      </c>
      <c r="EW4" s="71">
        <f>'MASTER DATA'!AT421</f>
        <v>0</v>
      </c>
      <c r="EX4" s="71">
        <f>'MASTER DATA'!AU421</f>
        <v>0</v>
      </c>
      <c r="EY4" s="70">
        <f>'MASTER DATA'!AV497</f>
        <v>0</v>
      </c>
      <c r="EZ4" s="70">
        <f>'MASTER DATA'!AW497</f>
        <v>0</v>
      </c>
    </row>
    <row r="5" spans="2:156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7"/>
      <c r="AM5" s="68"/>
      <c r="DT5" s="75"/>
    </row>
    <row r="6" spans="2:156" ht="41.45" customHeight="1" x14ac:dyDescent="0.5">
      <c r="B6" s="278" t="s">
        <v>185</v>
      </c>
      <c r="C6" s="259"/>
      <c r="D6" s="259"/>
      <c r="E6" s="259"/>
      <c r="F6" s="259"/>
      <c r="G6" s="279" t="s">
        <v>221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7"/>
    </row>
    <row r="7" spans="2:156" s="75" customFormat="1" ht="78" customHeight="1" x14ac:dyDescent="0.5">
      <c r="B7" s="271" t="s">
        <v>188</v>
      </c>
      <c r="C7" s="251"/>
      <c r="D7" s="251"/>
      <c r="E7" s="251"/>
      <c r="F7" s="252"/>
      <c r="G7" s="282" t="str">
        <f>'MASTER DATA'!B420</f>
        <v>Work Zone air Quality CO 3</v>
      </c>
      <c r="H7" s="283"/>
      <c r="I7" s="283"/>
      <c r="J7" s="283"/>
      <c r="K7" s="283"/>
      <c r="L7" s="283"/>
      <c r="M7" s="283"/>
      <c r="N7" s="283"/>
      <c r="O7" s="60" t="s">
        <v>223</v>
      </c>
      <c r="P7" s="74"/>
      <c r="Q7" s="74"/>
      <c r="R7" s="74"/>
      <c r="S7" s="74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7"/>
    </row>
    <row r="8" spans="2:156" ht="38.25" customHeight="1" x14ac:dyDescent="0.5">
      <c r="B8" s="271" t="s">
        <v>187</v>
      </c>
      <c r="C8" s="251"/>
      <c r="D8" s="251"/>
      <c r="E8" s="251"/>
      <c r="F8" s="252"/>
      <c r="G8" s="272" t="str">
        <f>'MASTER DATA'!C420</f>
        <v>mg/nm3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82"/>
    </row>
    <row r="9" spans="2:156" ht="34.5" customHeight="1" x14ac:dyDescent="0.5">
      <c r="B9" s="271" t="s">
        <v>224</v>
      </c>
      <c r="C9" s="251"/>
      <c r="D9" s="251"/>
      <c r="E9" s="251"/>
      <c r="F9" s="252"/>
      <c r="G9" s="274">
        <f>ED4</f>
        <v>0</v>
      </c>
      <c r="H9" s="275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10"/>
    </row>
    <row r="10" spans="2:156" ht="34.5" customHeight="1" x14ac:dyDescent="0.5">
      <c r="B10" s="271" t="s">
        <v>175</v>
      </c>
      <c r="C10" s="251"/>
      <c r="D10" s="251"/>
      <c r="E10" s="251"/>
      <c r="F10" s="252"/>
      <c r="G10" s="276">
        <f>EI3</f>
        <v>3000</v>
      </c>
      <c r="H10" s="277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10"/>
    </row>
    <row r="11" spans="2:156" ht="195" customHeight="1" x14ac:dyDescent="0.35">
      <c r="B11" s="83"/>
      <c r="AL11" s="57"/>
      <c r="AO11" s="75">
        <f>222/224*100</f>
        <v>99.107142857142861</v>
      </c>
    </row>
    <row r="12" spans="2:156" ht="408.75" customHeight="1" x14ac:dyDescent="0.25">
      <c r="B12" s="247" t="str">
        <f>G7</f>
        <v>Work Zone air Quality CO 3</v>
      </c>
      <c r="AL12" s="57"/>
    </row>
    <row r="13" spans="2:156" ht="408" customHeight="1" x14ac:dyDescent="0.25">
      <c r="B13" s="247"/>
      <c r="AL13" s="57"/>
    </row>
    <row r="14" spans="2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8"/>
    </row>
    <row r="15" spans="2:156" s="91" customFormat="1" ht="105.75" customHeight="1" x14ac:dyDescent="0.25">
      <c r="B15" s="89" t="s">
        <v>191</v>
      </c>
      <c r="D15" s="90">
        <f>EF2</f>
        <v>45383</v>
      </c>
      <c r="G15" s="90">
        <f>EG2</f>
        <v>45413</v>
      </c>
      <c r="J15" s="90">
        <f>EH2</f>
        <v>45444</v>
      </c>
      <c r="M15" s="90">
        <f>EI2</f>
        <v>45474</v>
      </c>
      <c r="P15" s="90">
        <f>EJ2</f>
        <v>45505</v>
      </c>
      <c r="S15" s="90">
        <f>EK2</f>
        <v>45536</v>
      </c>
      <c r="V15" s="90">
        <f>EL2</f>
        <v>45566</v>
      </c>
      <c r="Y15" s="90">
        <f>EM2</f>
        <v>45597</v>
      </c>
      <c r="AB15" s="90">
        <f>EN2</f>
        <v>45627</v>
      </c>
      <c r="AE15" s="90">
        <f>EO2</f>
        <v>45658</v>
      </c>
      <c r="AG15" s="90">
        <f>EP2</f>
        <v>45689</v>
      </c>
      <c r="AI15" s="90">
        <f>EQ2</f>
        <v>45717</v>
      </c>
      <c r="AJ15" s="90"/>
      <c r="AK15" s="90">
        <f>ER2</f>
        <v>45748</v>
      </c>
    </row>
    <row r="16" spans="2:156" ht="48" customHeight="1" x14ac:dyDescent="0.35">
      <c r="B16" s="75" t="s">
        <v>5</v>
      </c>
      <c r="C16" s="75"/>
      <c r="D16" s="95">
        <f>EF4</f>
        <v>0</v>
      </c>
      <c r="E16" s="75"/>
      <c r="F16" s="75"/>
      <c r="G16" s="95">
        <f>EG4</f>
        <v>0</v>
      </c>
      <c r="H16" s="75"/>
      <c r="I16" s="75"/>
      <c r="J16" s="95">
        <f>EH4</f>
        <v>0</v>
      </c>
      <c r="K16" s="75"/>
      <c r="L16" s="75"/>
      <c r="M16" s="95">
        <f>EH4</f>
        <v>0</v>
      </c>
      <c r="N16" s="75"/>
      <c r="O16" s="75"/>
      <c r="P16" s="95">
        <f>EJ4</f>
        <v>0</v>
      </c>
      <c r="Q16" s="75"/>
      <c r="R16" s="75"/>
      <c r="S16" s="95">
        <f>EK4</f>
        <v>0</v>
      </c>
      <c r="T16" s="75"/>
      <c r="U16" s="75"/>
      <c r="V16" s="95">
        <f>EL4</f>
        <v>0</v>
      </c>
      <c r="W16" s="75"/>
      <c r="X16" s="75"/>
      <c r="Y16" s="99">
        <f>EM4</f>
        <v>0</v>
      </c>
      <c r="Z16" s="99"/>
      <c r="AA16" s="99"/>
      <c r="AB16" s="99">
        <f>EN4</f>
        <v>0</v>
      </c>
      <c r="AC16" s="99"/>
      <c r="AD16" s="99"/>
      <c r="AE16" s="99">
        <f>EO4</f>
        <v>0</v>
      </c>
      <c r="AF16" s="99"/>
      <c r="AG16" s="99">
        <f>EP4</f>
        <v>0</v>
      </c>
      <c r="AH16" s="99"/>
      <c r="AI16" s="99">
        <f>EQ4</f>
        <v>0</v>
      </c>
      <c r="AJ16" s="99"/>
      <c r="AK16" s="99"/>
    </row>
    <row r="17" spans="2:38" ht="48" customHeight="1" x14ac:dyDescent="0.35">
      <c r="B17" s="97" t="s">
        <v>5</v>
      </c>
      <c r="C17" s="32">
        <v>3684</v>
      </c>
      <c r="D17" s="32">
        <v>3833</v>
      </c>
      <c r="E17" s="32">
        <v>3775</v>
      </c>
      <c r="F17" s="32">
        <v>3789</v>
      </c>
      <c r="G17" s="32">
        <v>3803</v>
      </c>
      <c r="H17" s="32">
        <v>3772</v>
      </c>
      <c r="I17" s="32">
        <v>3826</v>
      </c>
      <c r="J17" s="32">
        <v>3786</v>
      </c>
      <c r="K17" s="32">
        <v>3756</v>
      </c>
      <c r="L17" s="32">
        <v>3783</v>
      </c>
      <c r="M17" s="32">
        <v>3810</v>
      </c>
      <c r="N17" s="32">
        <v>3835</v>
      </c>
      <c r="O17" s="32">
        <v>3846</v>
      </c>
      <c r="P17" s="32">
        <v>3819</v>
      </c>
      <c r="Q17" s="32">
        <v>3828</v>
      </c>
      <c r="R17" s="32">
        <v>3744</v>
      </c>
      <c r="S17" s="32">
        <v>3785</v>
      </c>
      <c r="T17" s="32">
        <v>3802</v>
      </c>
      <c r="U17" s="32">
        <v>3856</v>
      </c>
      <c r="V17" s="32">
        <v>3807</v>
      </c>
      <c r="W17" s="32">
        <v>3814</v>
      </c>
      <c r="X17" s="32">
        <v>3838</v>
      </c>
      <c r="Y17" s="32">
        <v>3771</v>
      </c>
      <c r="Z17" s="32">
        <v>3802</v>
      </c>
      <c r="AA17" s="32">
        <v>3792</v>
      </c>
      <c r="AB17" s="32">
        <v>3776</v>
      </c>
      <c r="AC17" s="32">
        <v>3852</v>
      </c>
      <c r="AD17" s="32">
        <v>3768</v>
      </c>
      <c r="AE17" s="32">
        <v>3790</v>
      </c>
      <c r="AF17" s="32"/>
      <c r="AG17" s="32"/>
      <c r="AH17" s="32">
        <v>3653</v>
      </c>
      <c r="AI17" s="32"/>
      <c r="AJ17" s="32"/>
      <c r="AK17" s="95"/>
    </row>
    <row r="18" spans="2:38" ht="48" customHeight="1" x14ac:dyDescent="0.35">
      <c r="B18" s="58" t="s">
        <v>200</v>
      </c>
      <c r="C18" s="95">
        <v>4026</v>
      </c>
      <c r="D18" s="95">
        <f>C18</f>
        <v>4026</v>
      </c>
      <c r="E18" s="95">
        <f t="shared" ref="E18:T20" si="0">D18</f>
        <v>4026</v>
      </c>
      <c r="F18" s="95">
        <f t="shared" si="0"/>
        <v>4026</v>
      </c>
      <c r="G18" s="95">
        <f t="shared" si="0"/>
        <v>4026</v>
      </c>
      <c r="H18" s="95">
        <f t="shared" si="0"/>
        <v>4026</v>
      </c>
      <c r="I18" s="113">
        <f t="shared" si="0"/>
        <v>4026</v>
      </c>
      <c r="J18" s="113">
        <f t="shared" si="0"/>
        <v>4026</v>
      </c>
      <c r="K18" s="113">
        <f t="shared" si="0"/>
        <v>4026</v>
      </c>
      <c r="L18" s="113">
        <f t="shared" si="0"/>
        <v>4026</v>
      </c>
      <c r="M18" s="113">
        <f t="shared" si="0"/>
        <v>4026</v>
      </c>
      <c r="N18" s="113">
        <f t="shared" si="0"/>
        <v>4026</v>
      </c>
      <c r="O18" s="113">
        <f t="shared" si="0"/>
        <v>4026</v>
      </c>
      <c r="P18" s="113">
        <f t="shared" si="0"/>
        <v>4026</v>
      </c>
      <c r="Q18" s="113">
        <f t="shared" si="0"/>
        <v>4026</v>
      </c>
      <c r="R18" s="113">
        <f t="shared" si="0"/>
        <v>4026</v>
      </c>
      <c r="S18" s="113">
        <f t="shared" si="0"/>
        <v>4026</v>
      </c>
      <c r="T18" s="113">
        <f t="shared" si="0"/>
        <v>4026</v>
      </c>
      <c r="U18" s="113">
        <f t="shared" ref="U18:AE20" si="1">T18</f>
        <v>4026</v>
      </c>
      <c r="V18" s="113">
        <f t="shared" si="1"/>
        <v>4026</v>
      </c>
      <c r="W18" s="113">
        <f t="shared" si="1"/>
        <v>4026</v>
      </c>
      <c r="X18" s="113">
        <f t="shared" si="1"/>
        <v>4026</v>
      </c>
      <c r="Y18" s="113">
        <f t="shared" si="1"/>
        <v>4026</v>
      </c>
      <c r="Z18" s="113">
        <f t="shared" si="1"/>
        <v>4026</v>
      </c>
      <c r="AA18" s="113">
        <f t="shared" si="1"/>
        <v>4026</v>
      </c>
      <c r="AB18" s="113">
        <f t="shared" si="1"/>
        <v>4026</v>
      </c>
      <c r="AC18" s="113">
        <f t="shared" si="1"/>
        <v>4026</v>
      </c>
      <c r="AD18" s="113">
        <f t="shared" si="1"/>
        <v>4026</v>
      </c>
      <c r="AE18" s="113">
        <f t="shared" si="1"/>
        <v>4026</v>
      </c>
      <c r="AF18" s="113"/>
      <c r="AG18" s="113"/>
      <c r="AH18" s="113">
        <f>AE18</f>
        <v>4026</v>
      </c>
      <c r="AI18" s="113"/>
      <c r="AJ18" s="113"/>
      <c r="AK18" s="113">
        <f>AH18</f>
        <v>4026</v>
      </c>
      <c r="AL18" s="92"/>
    </row>
    <row r="19" spans="2:38" ht="48" customHeight="1" x14ac:dyDescent="0.35">
      <c r="B19" s="58" t="s">
        <v>201</v>
      </c>
      <c r="C19" s="95">
        <v>3845</v>
      </c>
      <c r="D19" s="95">
        <f t="shared" ref="D19:H20" si="2">C19</f>
        <v>3845</v>
      </c>
      <c r="E19" s="95">
        <f t="shared" si="2"/>
        <v>3845</v>
      </c>
      <c r="F19" s="95">
        <f t="shared" si="2"/>
        <v>3845</v>
      </c>
      <c r="G19" s="95">
        <f t="shared" si="2"/>
        <v>3845</v>
      </c>
      <c r="H19" s="95">
        <f t="shared" si="2"/>
        <v>3845</v>
      </c>
      <c r="I19" s="113">
        <f t="shared" si="0"/>
        <v>3845</v>
      </c>
      <c r="J19" s="113">
        <f t="shared" si="0"/>
        <v>3845</v>
      </c>
      <c r="K19" s="113">
        <f t="shared" si="0"/>
        <v>3845</v>
      </c>
      <c r="L19" s="113">
        <f t="shared" si="0"/>
        <v>3845</v>
      </c>
      <c r="M19" s="113">
        <f t="shared" si="0"/>
        <v>3845</v>
      </c>
      <c r="N19" s="113">
        <f t="shared" si="0"/>
        <v>3845</v>
      </c>
      <c r="O19" s="113">
        <f t="shared" si="0"/>
        <v>3845</v>
      </c>
      <c r="P19" s="113">
        <f t="shared" si="0"/>
        <v>3845</v>
      </c>
      <c r="Q19" s="113">
        <f t="shared" si="0"/>
        <v>3845</v>
      </c>
      <c r="R19" s="113">
        <f t="shared" si="0"/>
        <v>3845</v>
      </c>
      <c r="S19" s="113">
        <f t="shared" si="0"/>
        <v>3845</v>
      </c>
      <c r="T19" s="113">
        <f t="shared" si="0"/>
        <v>3845</v>
      </c>
      <c r="U19" s="113">
        <f t="shared" si="1"/>
        <v>3845</v>
      </c>
      <c r="V19" s="113">
        <f t="shared" si="1"/>
        <v>3845</v>
      </c>
      <c r="W19" s="113">
        <f t="shared" si="1"/>
        <v>3845</v>
      </c>
      <c r="X19" s="113">
        <f t="shared" si="1"/>
        <v>3845</v>
      </c>
      <c r="Y19" s="113">
        <f t="shared" si="1"/>
        <v>3845</v>
      </c>
      <c r="Z19" s="113">
        <f t="shared" si="1"/>
        <v>3845</v>
      </c>
      <c r="AA19" s="113">
        <f t="shared" si="1"/>
        <v>3845</v>
      </c>
      <c r="AB19" s="113">
        <f t="shared" si="1"/>
        <v>3845</v>
      </c>
      <c r="AC19" s="113">
        <f t="shared" si="1"/>
        <v>3845</v>
      </c>
      <c r="AD19" s="113">
        <f t="shared" si="1"/>
        <v>3845</v>
      </c>
      <c r="AE19" s="113">
        <f t="shared" si="1"/>
        <v>3845</v>
      </c>
      <c r="AF19" s="113"/>
      <c r="AG19" s="113"/>
      <c r="AH19" s="113">
        <f>AE19</f>
        <v>3845</v>
      </c>
      <c r="AI19" s="113"/>
      <c r="AJ19" s="113"/>
      <c r="AK19" s="113">
        <f>AH19</f>
        <v>3845</v>
      </c>
    </row>
    <row r="20" spans="2:38" ht="48" customHeight="1" x14ac:dyDescent="0.35">
      <c r="B20" s="58" t="s">
        <v>225</v>
      </c>
      <c r="C20" s="95">
        <v>3664</v>
      </c>
      <c r="D20" s="95">
        <f t="shared" si="2"/>
        <v>3664</v>
      </c>
      <c r="E20" s="95">
        <f t="shared" si="2"/>
        <v>3664</v>
      </c>
      <c r="F20" s="95">
        <f t="shared" si="2"/>
        <v>3664</v>
      </c>
      <c r="G20" s="95">
        <f t="shared" si="2"/>
        <v>3664</v>
      </c>
      <c r="H20" s="95">
        <f t="shared" si="2"/>
        <v>3664</v>
      </c>
      <c r="I20" s="113">
        <f t="shared" si="0"/>
        <v>3664</v>
      </c>
      <c r="J20" s="113">
        <f t="shared" si="0"/>
        <v>3664</v>
      </c>
      <c r="K20" s="113">
        <f t="shared" si="0"/>
        <v>3664</v>
      </c>
      <c r="L20" s="113">
        <f t="shared" si="0"/>
        <v>3664</v>
      </c>
      <c r="M20" s="113">
        <f t="shared" si="0"/>
        <v>3664</v>
      </c>
      <c r="N20" s="113">
        <f t="shared" si="0"/>
        <v>3664</v>
      </c>
      <c r="O20" s="113">
        <f t="shared" si="0"/>
        <v>3664</v>
      </c>
      <c r="P20" s="113">
        <f t="shared" si="0"/>
        <v>3664</v>
      </c>
      <c r="Q20" s="113">
        <f t="shared" si="0"/>
        <v>3664</v>
      </c>
      <c r="R20" s="113">
        <f t="shared" si="0"/>
        <v>3664</v>
      </c>
      <c r="S20" s="113">
        <f t="shared" si="0"/>
        <v>3664</v>
      </c>
      <c r="T20" s="113">
        <f t="shared" si="0"/>
        <v>3664</v>
      </c>
      <c r="U20" s="113">
        <f t="shared" si="1"/>
        <v>3664</v>
      </c>
      <c r="V20" s="113">
        <f t="shared" si="1"/>
        <v>3664</v>
      </c>
      <c r="W20" s="113">
        <f t="shared" si="1"/>
        <v>3664</v>
      </c>
      <c r="X20" s="113">
        <f t="shared" si="1"/>
        <v>3664</v>
      </c>
      <c r="Y20" s="113">
        <f t="shared" si="1"/>
        <v>3664</v>
      </c>
      <c r="Z20" s="113">
        <f t="shared" si="1"/>
        <v>3664</v>
      </c>
      <c r="AA20" s="113">
        <f t="shared" si="1"/>
        <v>3664</v>
      </c>
      <c r="AB20" s="113">
        <f t="shared" si="1"/>
        <v>3664</v>
      </c>
      <c r="AC20" s="113">
        <f t="shared" si="1"/>
        <v>3664</v>
      </c>
      <c r="AD20" s="113">
        <f t="shared" si="1"/>
        <v>3664</v>
      </c>
      <c r="AE20" s="113">
        <f t="shared" si="1"/>
        <v>3664</v>
      </c>
      <c r="AF20" s="113"/>
      <c r="AG20" s="113"/>
      <c r="AH20" s="113">
        <f>AE20</f>
        <v>3664</v>
      </c>
      <c r="AI20" s="113"/>
      <c r="AJ20" s="113"/>
      <c r="AK20" s="113">
        <f>AH20</f>
        <v>3664</v>
      </c>
    </row>
    <row r="21" spans="2:38" ht="63" x14ac:dyDescent="0.35">
      <c r="B21" s="96" t="s">
        <v>192</v>
      </c>
      <c r="C21" s="248">
        <v>1</v>
      </c>
      <c r="D21" s="248"/>
      <c r="E21" s="248"/>
      <c r="F21" s="248"/>
      <c r="G21" s="248"/>
      <c r="H21" s="248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</row>
    <row r="22" spans="2:38" ht="26.25" x14ac:dyDescent="0.4">
      <c r="B22" s="98" t="s">
        <v>193</v>
      </c>
      <c r="C22" s="249" t="s">
        <v>194</v>
      </c>
      <c r="D22" s="249"/>
      <c r="E22" s="249"/>
      <c r="F22" s="249"/>
      <c r="G22" s="249"/>
      <c r="H22" s="249"/>
    </row>
    <row r="23" spans="2:38" ht="26.25" x14ac:dyDescent="0.4">
      <c r="B23" s="98" t="s">
        <v>197</v>
      </c>
      <c r="C23" s="246" t="s">
        <v>226</v>
      </c>
      <c r="D23" s="246"/>
      <c r="E23" s="246"/>
      <c r="F23" s="246"/>
      <c r="G23" s="246"/>
      <c r="H23" s="246"/>
    </row>
    <row r="24" spans="2:38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8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8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8" ht="26.25" customHeight="1" x14ac:dyDescent="0.35">
      <c r="B27" s="96" t="s">
        <v>203</v>
      </c>
      <c r="C27" s="246" t="s">
        <v>204</v>
      </c>
      <c r="D27" s="246"/>
      <c r="E27" s="246"/>
      <c r="F27" s="246"/>
      <c r="G27" s="246"/>
      <c r="H27" s="246"/>
    </row>
    <row r="28" spans="2:38" ht="26.25" customHeight="1" x14ac:dyDescent="0.35">
      <c r="B28" s="96" t="s">
        <v>206</v>
      </c>
      <c r="C28" s="246" t="s">
        <v>207</v>
      </c>
      <c r="D28" s="246"/>
      <c r="E28" s="246"/>
      <c r="F28" s="246"/>
      <c r="G28" s="246"/>
      <c r="H28" s="246"/>
    </row>
    <row r="29" spans="2:38" ht="63" customHeight="1" x14ac:dyDescent="0.35">
      <c r="B29" s="96" t="s">
        <v>209</v>
      </c>
      <c r="C29" s="246"/>
      <c r="D29" s="246"/>
      <c r="E29" s="246"/>
      <c r="F29" s="246"/>
      <c r="G29" s="246"/>
      <c r="H29" s="246"/>
    </row>
    <row r="30" spans="2:38" ht="26.25" x14ac:dyDescent="0.35">
      <c r="B30" s="114"/>
      <c r="C30" s="270"/>
      <c r="D30" s="270"/>
      <c r="E30" s="270"/>
      <c r="F30" s="270"/>
      <c r="G30" s="246"/>
      <c r="H30" s="246"/>
    </row>
    <row r="32" spans="2:38" x14ac:dyDescent="0.25">
      <c r="C32" s="101"/>
      <c r="E32" s="84"/>
    </row>
    <row r="33" spans="3:679" x14ac:dyDescent="0.25">
      <c r="C33" s="101"/>
      <c r="E33" s="84"/>
    </row>
    <row r="34" spans="3:679" x14ac:dyDescent="0.25">
      <c r="C34" s="101"/>
      <c r="E34" s="84"/>
    </row>
    <row r="35" spans="3:679" x14ac:dyDescent="0.25">
      <c r="C35" s="101"/>
      <c r="E35" s="84"/>
    </row>
    <row r="36" spans="3:679" x14ac:dyDescent="0.25">
      <c r="C36" s="101"/>
      <c r="E36" s="84"/>
    </row>
    <row r="37" spans="3:679" x14ac:dyDescent="0.25">
      <c r="C37" s="101"/>
      <c r="E37" s="84"/>
    </row>
    <row r="38" spans="3:679" x14ac:dyDescent="0.25">
      <c r="C38" s="101"/>
      <c r="E38" s="84"/>
    </row>
    <row r="39" spans="3:679" x14ac:dyDescent="0.25">
      <c r="C39" s="101"/>
      <c r="E39" s="84"/>
    </row>
    <row r="40" spans="3:679" x14ac:dyDescent="0.25">
      <c r="C40" s="101"/>
      <c r="E40" s="84"/>
    </row>
    <row r="41" spans="3:679" x14ac:dyDescent="0.25">
      <c r="C41" s="101"/>
      <c r="E41" s="84"/>
    </row>
    <row r="42" spans="3:679" x14ac:dyDescent="0.25">
      <c r="C42" s="101"/>
      <c r="E42" s="84"/>
    </row>
    <row r="43" spans="3:679" x14ac:dyDescent="0.25">
      <c r="C43" s="101"/>
      <c r="E43" s="84"/>
      <c r="ZA43" s="102">
        <f>'[2]1'!$T$5</f>
        <v>1321.0087719298247</v>
      </c>
      <c r="ZB43" s="102">
        <f>'[2]2'!$T$5</f>
        <v>1320.8157894736842</v>
      </c>
      <c r="ZC43" s="102">
        <f>'[2]3'!$T$5</f>
        <v>1318.4385964912281</v>
      </c>
    </row>
    <row r="44" spans="3:679" x14ac:dyDescent="0.25">
      <c r="C44" s="101"/>
      <c r="E44" s="84"/>
      <c r="ZA44" s="102">
        <f>'[2]1'!$U$5</f>
        <v>1325.6578947368421</v>
      </c>
      <c r="ZB44" s="102">
        <f>'[2]2'!$U$5</f>
        <v>1324.219298245614</v>
      </c>
      <c r="ZC44" s="102">
        <f>'[2]3'!$U$5</f>
        <v>1324.359649122807</v>
      </c>
    </row>
    <row r="45" spans="3:679" x14ac:dyDescent="0.25">
      <c r="C45" s="101"/>
      <c r="E45" s="84"/>
      <c r="ZA45" s="102">
        <f>'[2]1'!$V$5</f>
        <v>1331.8333333333335</v>
      </c>
      <c r="ZB45" s="102">
        <f>'[2]2'!$V$5</f>
        <v>1321.5263157894738</v>
      </c>
      <c r="ZC45" s="102">
        <f>'[2]3'!$V$5</f>
        <v>1322.0526315789475</v>
      </c>
    </row>
    <row r="46" spans="3:679" x14ac:dyDescent="0.25">
      <c r="C46" s="101"/>
      <c r="E46" s="84"/>
      <c r="ZA46" s="102">
        <f>'[2]1'!$W$5</f>
        <v>1330.7280701754385</v>
      </c>
      <c r="ZB46" s="102">
        <f>'[2]2'!$W$5</f>
        <v>1318.3333333333333</v>
      </c>
      <c r="ZC46" s="102">
        <f>'[2]3'!$W$5</f>
        <v>1322.6228070175439</v>
      </c>
    </row>
    <row r="47" spans="3:679" x14ac:dyDescent="0.25">
      <c r="C47" s="101"/>
      <c r="E47" s="84"/>
      <c r="ZA47" s="102">
        <f>'[2]1'!$X$5</f>
        <v>1323.4736842105262</v>
      </c>
      <c r="ZB47" s="102">
        <f>'[2]2'!$X$5</f>
        <v>1328.8771929824561</v>
      </c>
      <c r="ZC47" s="102">
        <f>'[2]3'!$X$5</f>
        <v>1316.6578947368421</v>
      </c>
    </row>
    <row r="48" spans="3:679" x14ac:dyDescent="0.25">
      <c r="C48" s="101"/>
      <c r="E48" s="84"/>
      <c r="ZA48" s="102">
        <f>'[2]1'!$AA$5</f>
        <v>1331.8333333333335</v>
      </c>
      <c r="ZB48" s="102">
        <f>'[2]2'!$AA$5</f>
        <v>1328.8771929824561</v>
      </c>
      <c r="ZC48" s="102">
        <f>'[2]3'!$AA$5</f>
        <v>1324.359649122807</v>
      </c>
    </row>
    <row r="49" spans="3:705" x14ac:dyDescent="0.25">
      <c r="C49" s="101"/>
      <c r="E49" s="84"/>
    </row>
    <row r="50" spans="3:705" x14ac:dyDescent="0.25">
      <c r="C50" s="101"/>
      <c r="E50" s="84"/>
    </row>
    <row r="51" spans="3:705" x14ac:dyDescent="0.25">
      <c r="C51" s="101"/>
      <c r="E51" s="84"/>
      <c r="ZA51" s="103"/>
      <c r="ZB51" s="103"/>
      <c r="ZC51" s="103"/>
      <c r="ZD51" s="103"/>
      <c r="ZE51" s="103"/>
      <c r="ZF51" s="103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  <c r="ZZ51" s="102"/>
      <c r="AAA51" s="102"/>
      <c r="AAB51" s="102"/>
      <c r="AAC51" s="102"/>
    </row>
    <row r="52" spans="3:705" x14ac:dyDescent="0.25">
      <c r="C52" s="101"/>
      <c r="E52" s="84"/>
      <c r="ZA52" s="104"/>
      <c r="ZB52" s="104"/>
      <c r="ZC52" s="104"/>
      <c r="ZD52" s="104"/>
      <c r="ZE52" s="104"/>
      <c r="ZF52" s="104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  <c r="ZZ52" s="102"/>
      <c r="AAA52" s="102"/>
      <c r="AAB52" s="102"/>
      <c r="AAC52" s="102"/>
    </row>
    <row r="53" spans="3:705" x14ac:dyDescent="0.25">
      <c r="C53" s="101"/>
      <c r="ZA53" s="104"/>
      <c r="ZB53" s="105"/>
      <c r="ZC53" s="105"/>
      <c r="ZD53" s="105"/>
      <c r="ZE53" s="105"/>
      <c r="ZF53" s="105"/>
    </row>
    <row r="54" spans="3:705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ZA54" s="102"/>
    </row>
    <row r="55" spans="3:705" x14ac:dyDescent="0.25">
      <c r="ZA55" s="102"/>
    </row>
    <row r="56" spans="3:705" x14ac:dyDescent="0.25">
      <c r="ZA56" s="102"/>
    </row>
  </sheetData>
  <mergeCells count="40">
    <mergeCell ref="B1:AK1"/>
    <mergeCell ref="B2:AK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>
    <tabColor theme="8" tint="0.59999389629810485"/>
    <pageSetUpPr fitToPage="1"/>
  </sheetPr>
  <dimension ref="B1:ZY54"/>
  <sheetViews>
    <sheetView topLeftCell="V1" zoomScale="40" zoomScaleNormal="40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Nox Emissions CO 4</v>
      </c>
      <c r="DR1" s="56" t="str">
        <f>S6</f>
        <v xml:space="preserve"> mg/Nm3</v>
      </c>
    </row>
    <row r="2" spans="2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1" t="s">
        <v>173</v>
      </c>
      <c r="C3" s="251"/>
      <c r="D3" s="251"/>
      <c r="E3" s="251"/>
      <c r="F3" s="252"/>
      <c r="G3" s="257">
        <f>EF2</f>
        <v>45505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212</v>
      </c>
      <c r="AB3" s="250">
        <f>EE3</f>
        <v>500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DATA'!Q447</f>
        <v>500</v>
      </c>
      <c r="DQ3" s="71">
        <f>'MASTER DATA'!R447</f>
        <v>500</v>
      </c>
      <c r="DR3" s="71">
        <f>'MASTER DATA'!S447</f>
        <v>500</v>
      </c>
      <c r="DS3" s="71">
        <f>'MASTER DATA'!T447</f>
        <v>500</v>
      </c>
      <c r="DT3" s="71">
        <f>'MASTER DATA'!U447</f>
        <v>500</v>
      </c>
      <c r="DU3" s="71">
        <f>'MASTER DATA'!V447</f>
        <v>500</v>
      </c>
      <c r="DV3" s="71">
        <f>'MASTER DATA'!W447</f>
        <v>500</v>
      </c>
      <c r="DW3" s="71">
        <f>'MASTER DATA'!X447</f>
        <v>500</v>
      </c>
      <c r="DX3" s="71">
        <f>'MASTER DATA'!Y447</f>
        <v>500</v>
      </c>
      <c r="DY3" s="71">
        <f>'MASTER DATA'!Z447</f>
        <v>500</v>
      </c>
      <c r="DZ3" s="71">
        <f>'MASTER DATA'!AA447</f>
        <v>500</v>
      </c>
      <c r="EA3" s="71">
        <f>'MASTER DATA'!AB447</f>
        <v>500</v>
      </c>
      <c r="EB3" s="71">
        <f>'MASTER DATA'!AC447</f>
        <v>500</v>
      </c>
      <c r="EC3" s="71">
        <f>'MASTER DATA'!AD447</f>
        <v>500</v>
      </c>
      <c r="ED3" s="71">
        <f>'MASTER DATA'!AE447</f>
        <v>500</v>
      </c>
      <c r="EE3" s="71">
        <f>'MASTER DATA'!AF447</f>
        <v>500</v>
      </c>
      <c r="EF3" s="71">
        <f>'MASTER DATA'!AG447</f>
        <v>500</v>
      </c>
      <c r="EG3" s="71">
        <f>'MASTER DATA'!AH447</f>
        <v>500</v>
      </c>
      <c r="EH3" s="71">
        <f>'MASTER DATA'!AI447</f>
        <v>500</v>
      </c>
      <c r="EI3" s="71">
        <f>'MASTER DATA'!AJ447</f>
        <v>500</v>
      </c>
      <c r="EJ3" s="71">
        <f>'MASTER DATA'!AK447</f>
        <v>500</v>
      </c>
      <c r="EK3" s="71">
        <f>'MASTER DATA'!AL447</f>
        <v>500</v>
      </c>
      <c r="EL3" s="71">
        <f>'MASTER DATA'!AM447</f>
        <v>500</v>
      </c>
      <c r="EM3" s="71">
        <f>'MASTER DATA'!AN447</f>
        <v>500</v>
      </c>
      <c r="EN3" s="71">
        <f>'MASTER DATA'!AO447</f>
        <v>500</v>
      </c>
      <c r="EO3" s="71">
        <f>'MASTER DATA'!AP447</f>
        <v>500</v>
      </c>
      <c r="EP3" s="71">
        <f>'MASTER DATA'!AQ447</f>
        <v>500</v>
      </c>
      <c r="EQ3" s="71">
        <f>'MASTER DATA'!AR447</f>
        <v>0</v>
      </c>
      <c r="ER3" s="71">
        <f>'MASTER DATA'!AS447</f>
        <v>0</v>
      </c>
      <c r="ES3" s="71">
        <f>'MASTER DATA'!AT447</f>
        <v>0</v>
      </c>
      <c r="ET3" s="71">
        <f>'MASTER DATA'!AU447</f>
        <v>0</v>
      </c>
      <c r="EU3" s="71">
        <f>'MASTER DATA'!AV447</f>
        <v>0</v>
      </c>
      <c r="EV3" s="71">
        <f>'MASTER DATA'!AW447</f>
        <v>0</v>
      </c>
      <c r="EW3" s="71">
        <f>'MASTER DATA'!AX447</f>
        <v>0</v>
      </c>
      <c r="EX3" s="71">
        <f>'MASTER DATA'!AY447</f>
        <v>0</v>
      </c>
      <c r="EY3" s="71">
        <f>'MASTER DATA'!AZ447</f>
        <v>0</v>
      </c>
      <c r="EZ3" s="71">
        <f>'MASTER DATA'!BA447</f>
        <v>0</v>
      </c>
      <c r="FA3" s="71">
        <f>'MASTER DATA'!BB447</f>
        <v>0</v>
      </c>
      <c r="FB3" s="71">
        <f>'MASTER DATA'!BC381</f>
        <v>0</v>
      </c>
      <c r="FC3" s="71">
        <f>'MASTER DATA'!BD381</f>
        <v>0</v>
      </c>
      <c r="FD3" s="71">
        <f>'MASTER DATA'!BE381</f>
        <v>0</v>
      </c>
      <c r="FE3" s="71">
        <f>'MASTER DATA'!BF381</f>
        <v>0</v>
      </c>
      <c r="FF3" s="71">
        <f>'MASTER DATA'!BG381</f>
        <v>0</v>
      </c>
      <c r="FG3" s="71">
        <f>'MASTER DATA'!BH381</f>
        <v>0</v>
      </c>
      <c r="FH3" s="71">
        <f>'MASTER DATA'!BI381</f>
        <v>0</v>
      </c>
      <c r="FI3" s="71">
        <f>'MASTER DATA'!BJ381</f>
        <v>0</v>
      </c>
      <c r="FJ3" s="71">
        <f>'MASTER DATA'!BK381</f>
        <v>0</v>
      </c>
      <c r="FK3" s="71">
        <f>'MASTER DATA'!BL381</f>
        <v>0</v>
      </c>
      <c r="FL3" s="71">
        <f>'MASTER DATA'!BM381</f>
        <v>0</v>
      </c>
      <c r="FM3" s="71">
        <f>'MASTER DATA'!BN381</f>
        <v>0</v>
      </c>
      <c r="FN3" s="71">
        <f>'MASTER DATA'!BO381</f>
        <v>0</v>
      </c>
      <c r="FO3" s="71">
        <f>'MASTER DATA'!BP381</f>
        <v>0</v>
      </c>
      <c r="FP3" s="71">
        <f>'MASTER DATA'!BQ381</f>
        <v>0</v>
      </c>
      <c r="FQ3" s="70">
        <f>'MASTER DATA'!BR67</f>
        <v>0</v>
      </c>
      <c r="FR3" s="70">
        <f>'MASTER DATA'!BS67</f>
        <v>0</v>
      </c>
      <c r="FS3" s="70">
        <f>'MASTER DATA'!BT67</f>
        <v>0</v>
      </c>
      <c r="FT3" s="70">
        <f>'MASTER DATA'!BU67</f>
        <v>0</v>
      </c>
    </row>
    <row r="4" spans="2:176" ht="41.45" customHeight="1" x14ac:dyDescent="0.5"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DATA'!Q448</f>
        <v>238.70907078103249</v>
      </c>
      <c r="DQ4" s="71">
        <f>'MASTER DATA'!R448</f>
        <v>203.58431756756772</v>
      </c>
      <c r="DR4" s="71">
        <f>'MASTER DATA'!S448</f>
        <v>170.00620599512038</v>
      </c>
      <c r="DS4" s="71">
        <f>'MASTER DATA'!T448</f>
        <v>146.31307523616761</v>
      </c>
      <c r="DT4" s="71">
        <f>'MASTER DATA'!U448</f>
        <v>135.39306247866173</v>
      </c>
      <c r="DU4" s="71">
        <f>'MASTER DATA'!V448</f>
        <v>188.64096100278539</v>
      </c>
      <c r="DV4" s="71">
        <f>'MASTER DATA'!W448</f>
        <v>187.26942197505906</v>
      </c>
      <c r="DW4" s="71">
        <f>'MASTER DATA'!X448</f>
        <v>123.10005393180251</v>
      </c>
      <c r="DX4" s="71">
        <f>'MASTER DATA'!Y448</f>
        <v>151.08430569598906</v>
      </c>
      <c r="DY4" s="71">
        <f>'MASTER DATA'!Z448</f>
        <v>149.86600235849036</v>
      </c>
      <c r="DZ4" s="71">
        <f>'MASTER DATA'!AA448</f>
        <v>212.86618906942385</v>
      </c>
      <c r="EA4" s="71">
        <f>'MASTER DATA'!AB448</f>
        <v>196.78197497463634</v>
      </c>
      <c r="EB4" s="71">
        <f>'MASTER DATA'!AC448</f>
        <v>190.83135652173897</v>
      </c>
      <c r="EC4" s="71">
        <f>'MASTER DATA'!AD448</f>
        <v>228.38155859506858</v>
      </c>
      <c r="ED4" s="71">
        <f>'MASTER DATA'!AE448</f>
        <v>220.57839379141953</v>
      </c>
      <c r="EE4" s="71">
        <f>'MASTER DATA'!AF448</f>
        <v>176.67500000000001</v>
      </c>
      <c r="EF4" s="71">
        <f>'MASTER DATA'!AG448</f>
        <v>0</v>
      </c>
      <c r="EG4" s="71">
        <f>'MASTER DATA'!AH448</f>
        <v>0</v>
      </c>
      <c r="EH4" s="71">
        <f>'MASTER DATA'!AI448</f>
        <v>0</v>
      </c>
      <c r="EI4" s="71">
        <f>'MASTER DATA'!AJ448</f>
        <v>0</v>
      </c>
      <c r="EJ4" s="71">
        <f>'MASTER DATA'!AK448</f>
        <v>0</v>
      </c>
      <c r="EK4" s="71">
        <f>'MASTER DATA'!AL448</f>
        <v>0</v>
      </c>
      <c r="EL4" s="71">
        <f>'MASTER DATA'!AM448</f>
        <v>0</v>
      </c>
      <c r="EM4" s="71">
        <f>'MASTER DATA'!AN448</f>
        <v>0</v>
      </c>
      <c r="EN4" s="71">
        <f>'MASTER DATA'!AO448</f>
        <v>0</v>
      </c>
      <c r="EO4" s="71">
        <f>'MASTER DATA'!AP448</f>
        <v>0</v>
      </c>
      <c r="EP4" s="71">
        <f>'MASTER DATA'!AQ448</f>
        <v>0</v>
      </c>
      <c r="EQ4" s="71">
        <f>'MASTER DATA'!AR448</f>
        <v>0</v>
      </c>
      <c r="ER4" s="71">
        <f>'MASTER DATA'!AS448</f>
        <v>0</v>
      </c>
      <c r="ES4" s="71">
        <f>'MASTER DATA'!AT448</f>
        <v>0</v>
      </c>
      <c r="ET4" s="71">
        <f>'MASTER DATA'!AU448</f>
        <v>0</v>
      </c>
      <c r="EU4" s="71">
        <f>'MASTER DATA'!AV448</f>
        <v>0</v>
      </c>
      <c r="EV4" s="71">
        <f>'MASTER DATA'!AW448</f>
        <v>0</v>
      </c>
      <c r="EW4" s="71">
        <f>'MASTER DATA'!AX448</f>
        <v>0</v>
      </c>
      <c r="EX4" s="71">
        <f>'MASTER DATA'!AY448</f>
        <v>0</v>
      </c>
      <c r="EY4" s="71">
        <f>'MASTER DATA'!AZ448</f>
        <v>0</v>
      </c>
      <c r="EZ4" s="71">
        <f>'MASTER DATA'!BA448</f>
        <v>0</v>
      </c>
      <c r="FA4" s="71">
        <f>'MASTER DATA'!BB448</f>
        <v>0</v>
      </c>
      <c r="FB4" s="71">
        <f>'MASTER DATA'!BC382</f>
        <v>0</v>
      </c>
      <c r="FC4" s="71">
        <f>'MASTER DATA'!BD382</f>
        <v>0</v>
      </c>
      <c r="FD4" s="71">
        <f>'MASTER DATA'!BE382</f>
        <v>0</v>
      </c>
      <c r="FE4" s="71">
        <f>'MASTER DATA'!BF382</f>
        <v>0</v>
      </c>
      <c r="FF4" s="71">
        <f>'MASTER DATA'!BG382</f>
        <v>0</v>
      </c>
      <c r="FG4" s="71">
        <f>'MASTER DATA'!BH382</f>
        <v>0</v>
      </c>
      <c r="FH4" s="71">
        <f>'MASTER DATA'!BI382</f>
        <v>0</v>
      </c>
      <c r="FI4" s="71">
        <f>'MASTER DATA'!BJ382</f>
        <v>0</v>
      </c>
      <c r="FJ4" s="71">
        <f>'MASTER DATA'!BK382</f>
        <v>0</v>
      </c>
      <c r="FK4" s="71">
        <f>'MASTER DATA'!BL382</f>
        <v>0</v>
      </c>
      <c r="FL4" s="71">
        <f>'MASTER DATA'!BM382</f>
        <v>0</v>
      </c>
      <c r="FM4" s="71">
        <f>'MASTER DATA'!BN382</f>
        <v>0</v>
      </c>
      <c r="FN4" s="71">
        <f>'MASTER DATA'!BO382</f>
        <v>0</v>
      </c>
      <c r="FO4" s="71">
        <f>'MASTER DATA'!BP382</f>
        <v>0</v>
      </c>
      <c r="FP4" s="71">
        <f>'MASTER DATA'!BQ382</f>
        <v>0</v>
      </c>
      <c r="FQ4" s="70">
        <f>'MASTER DATA'!BR68</f>
        <v>0</v>
      </c>
      <c r="FR4" s="70">
        <f>'MASTER DATA'!BS68</f>
        <v>0</v>
      </c>
      <c r="FS4" s="70">
        <f>'MASTER DATA'!BT68</f>
        <v>0</v>
      </c>
      <c r="FT4" s="70">
        <f>'MASTER DATA'!BU68</f>
        <v>0</v>
      </c>
    </row>
    <row r="5" spans="2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DATA'!C447</f>
        <v xml:space="preserve"> mg/Nm3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1" t="s">
        <v>188</v>
      </c>
      <c r="C7" s="251"/>
      <c r="D7" s="251"/>
      <c r="E7" s="251"/>
      <c r="F7" s="252"/>
      <c r="G7" s="263" t="str">
        <f>'MASTER DATA'!B447</f>
        <v>Nox Emissions CO 4</v>
      </c>
      <c r="H7" s="264"/>
      <c r="I7" s="264"/>
      <c r="J7" s="264"/>
      <c r="K7" s="264"/>
      <c r="L7" s="264"/>
      <c r="M7" s="264"/>
      <c r="N7" s="265"/>
      <c r="O7" s="60" t="s">
        <v>189</v>
      </c>
      <c r="P7" s="74"/>
      <c r="Q7" s="74"/>
      <c r="R7" s="74"/>
      <c r="S7" s="269">
        <f>ED4</f>
        <v>220.57839379141953</v>
      </c>
      <c r="T7" s="269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1"/>
      <c r="C8" s="251"/>
      <c r="D8" s="251"/>
      <c r="E8" s="251"/>
      <c r="F8" s="252"/>
      <c r="G8" s="266"/>
      <c r="H8" s="267"/>
      <c r="I8" s="267"/>
      <c r="J8" s="267"/>
      <c r="K8" s="267"/>
      <c r="L8" s="267"/>
      <c r="M8" s="267"/>
      <c r="N8" s="268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220.57839379141953</v>
      </c>
      <c r="AH9" s="57"/>
      <c r="AK9" s="75">
        <f>222/224*100</f>
        <v>99.107142857142861</v>
      </c>
    </row>
    <row r="10" spans="2:176" ht="408.75" customHeight="1" x14ac:dyDescent="0.25">
      <c r="B10" s="247" t="str">
        <f>G7</f>
        <v>Nox Emissions CO 4</v>
      </c>
      <c r="G10" s="84">
        <f>EE3</f>
        <v>500</v>
      </c>
      <c r="AH10" s="57"/>
      <c r="AI10" s="85"/>
    </row>
    <row r="11" spans="2:176" ht="408" customHeight="1" x14ac:dyDescent="0.25">
      <c r="B11" s="247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21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>
    <tabColor theme="8" tint="0.59999389629810485"/>
    <pageSetUpPr fitToPage="1"/>
  </sheetPr>
  <dimension ref="B1:ZY54"/>
  <sheetViews>
    <sheetView zoomScale="40" zoomScaleNormal="40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Nox Emissions CO 3</v>
      </c>
      <c r="DR1" s="56" t="str">
        <f>S6</f>
        <v xml:space="preserve"> mg/Nm3</v>
      </c>
    </row>
    <row r="2" spans="2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1" t="s">
        <v>173</v>
      </c>
      <c r="C3" s="251"/>
      <c r="D3" s="251"/>
      <c r="E3" s="251"/>
      <c r="F3" s="252"/>
      <c r="G3" s="257">
        <f>EF2</f>
        <v>45505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212</v>
      </c>
      <c r="AB3" s="250">
        <f>EE3</f>
        <v>500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DATA'!Q438</f>
        <v>500</v>
      </c>
      <c r="DQ3" s="71">
        <f>'MASTER DATA'!R438</f>
        <v>500</v>
      </c>
      <c r="DR3" s="71">
        <f>'MASTER DATA'!S438</f>
        <v>500</v>
      </c>
      <c r="DS3" s="71">
        <f>'MASTER DATA'!T438</f>
        <v>500</v>
      </c>
      <c r="DT3" s="71">
        <f>'MASTER DATA'!U438</f>
        <v>500</v>
      </c>
      <c r="DU3" s="71">
        <f>'MASTER DATA'!V438</f>
        <v>500</v>
      </c>
      <c r="DV3" s="71">
        <f>'MASTER DATA'!W438</f>
        <v>500</v>
      </c>
      <c r="DW3" s="71">
        <f>'MASTER DATA'!X438</f>
        <v>500</v>
      </c>
      <c r="DX3" s="71">
        <f>'MASTER DATA'!Y438</f>
        <v>500</v>
      </c>
      <c r="DY3" s="71">
        <f>'MASTER DATA'!Z438</f>
        <v>500</v>
      </c>
      <c r="DZ3" s="71">
        <f>'MASTER DATA'!AA438</f>
        <v>500</v>
      </c>
      <c r="EA3" s="71">
        <f>'MASTER DATA'!AB438</f>
        <v>500</v>
      </c>
      <c r="EB3" s="71">
        <f>'MASTER DATA'!AC438</f>
        <v>500</v>
      </c>
      <c r="EC3" s="71">
        <f>'MASTER DATA'!AD438</f>
        <v>500</v>
      </c>
      <c r="ED3" s="71">
        <f>'MASTER DATA'!AE438</f>
        <v>500</v>
      </c>
      <c r="EE3" s="71">
        <f>'MASTER DATA'!AF438</f>
        <v>500</v>
      </c>
      <c r="EF3" s="71">
        <f>'MASTER DATA'!AG438</f>
        <v>500</v>
      </c>
      <c r="EG3" s="71">
        <f>'MASTER DATA'!AH438</f>
        <v>500</v>
      </c>
      <c r="EH3" s="71">
        <f>'MASTER DATA'!AI438</f>
        <v>500</v>
      </c>
      <c r="EI3" s="71">
        <f>'MASTER DATA'!AJ438</f>
        <v>500</v>
      </c>
      <c r="EJ3" s="71">
        <f>'MASTER DATA'!AK438</f>
        <v>500</v>
      </c>
      <c r="EK3" s="71">
        <f>'MASTER DATA'!AL438</f>
        <v>500</v>
      </c>
      <c r="EL3" s="71">
        <f>'MASTER DATA'!AM438</f>
        <v>500</v>
      </c>
      <c r="EM3" s="71">
        <f>'MASTER DATA'!AN438</f>
        <v>500</v>
      </c>
      <c r="EN3" s="71">
        <f>'MASTER DATA'!AO438</f>
        <v>500</v>
      </c>
      <c r="EO3" s="71">
        <f>'MASTER DATA'!AP438</f>
        <v>500</v>
      </c>
      <c r="EP3" s="71">
        <f>'MASTER DATA'!AQ438</f>
        <v>500</v>
      </c>
      <c r="EQ3" s="71">
        <f>'MASTER DATA'!AR438</f>
        <v>0</v>
      </c>
      <c r="ER3" s="71">
        <f>'MASTER DATA'!AS438</f>
        <v>0</v>
      </c>
      <c r="ES3" s="71">
        <f>'MASTER DATA'!AT438</f>
        <v>0</v>
      </c>
      <c r="ET3" s="71">
        <f>'MASTER DATA'!AU438</f>
        <v>0</v>
      </c>
      <c r="EU3" s="71">
        <f>'MASTER DATA'!AV438</f>
        <v>0</v>
      </c>
      <c r="EV3" s="71">
        <f>'MASTER DATA'!AW438</f>
        <v>0</v>
      </c>
      <c r="EW3" s="71">
        <f>'MASTER DATA'!AX438</f>
        <v>0</v>
      </c>
      <c r="EX3" s="71">
        <f>'MASTER DATA'!AY438</f>
        <v>0</v>
      </c>
      <c r="EY3" s="71">
        <f>'MASTER DATA'!AZ438</f>
        <v>0</v>
      </c>
      <c r="EZ3" s="71">
        <f>'MASTER DATA'!BA438</f>
        <v>0</v>
      </c>
      <c r="FA3" s="71">
        <f>'MASTER DATA'!BB438</f>
        <v>0</v>
      </c>
      <c r="FB3" s="71">
        <f>'MASTER DATA'!BC438</f>
        <v>0</v>
      </c>
      <c r="FC3" s="71">
        <f>'MASTER DATA'!BD438</f>
        <v>0</v>
      </c>
      <c r="FD3" s="71">
        <f>'MASTER DATA'!BE438</f>
        <v>0</v>
      </c>
      <c r="FE3" s="71">
        <f>'MASTER DATA'!BF438</f>
        <v>0</v>
      </c>
      <c r="FF3" s="71">
        <f>'MASTER DATA'!BG438</f>
        <v>0</v>
      </c>
      <c r="FG3" s="71">
        <f>'MASTER DATA'!BH438</f>
        <v>0</v>
      </c>
      <c r="FH3" s="71">
        <f>'MASTER DATA'!BI438</f>
        <v>0</v>
      </c>
      <c r="FI3" s="71">
        <f>'MASTER DATA'!BJ438</f>
        <v>0</v>
      </c>
      <c r="FJ3" s="71">
        <f>'MASTER DATA'!BK438</f>
        <v>0</v>
      </c>
      <c r="FK3" s="71">
        <f>'MASTER DATA'!BL438</f>
        <v>0</v>
      </c>
      <c r="FL3" s="71">
        <f>'MASTER DATA'!BM438</f>
        <v>0</v>
      </c>
      <c r="FM3" s="71">
        <f>'MASTER DATA'!BN438</f>
        <v>0</v>
      </c>
      <c r="FN3" s="71">
        <f>'MASTER DATA'!BO438</f>
        <v>0</v>
      </c>
      <c r="FO3" s="71">
        <f>'MASTER DATA'!BP378</f>
        <v>0</v>
      </c>
      <c r="FP3" s="71">
        <f>'MASTER DATA'!BQ378</f>
        <v>0</v>
      </c>
      <c r="FQ3" s="70">
        <f>'MASTER DATA'!BR67</f>
        <v>0</v>
      </c>
      <c r="FR3" s="70">
        <f>'MASTER DATA'!BS67</f>
        <v>0</v>
      </c>
      <c r="FS3" s="70">
        <f>'MASTER DATA'!BT67</f>
        <v>0</v>
      </c>
      <c r="FT3" s="70">
        <f>'MASTER DATA'!BU67</f>
        <v>0</v>
      </c>
    </row>
    <row r="4" spans="2:176" ht="41.45" customHeight="1" x14ac:dyDescent="0.5"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DATA'!Q439</f>
        <v>214.94978207810311</v>
      </c>
      <c r="DQ4" s="71">
        <f>'MASTER DATA'!R439</f>
        <v>182.33208108108116</v>
      </c>
      <c r="DR4" s="71">
        <f>'MASTER DATA'!S439</f>
        <v>153.38743987452091</v>
      </c>
      <c r="DS4" s="71">
        <f>'MASTER DATA'!T439</f>
        <v>144.2419871794873</v>
      </c>
      <c r="DT4" s="71">
        <f>'MASTER DATA'!U439</f>
        <v>142.07558210993534</v>
      </c>
      <c r="DU4" s="71">
        <f>'MASTER DATA'!V439</f>
        <v>166.02113161559896</v>
      </c>
      <c r="DV4" s="71">
        <f>'MASTER DATA'!W439</f>
        <v>201.2582878328281</v>
      </c>
      <c r="DW4" s="71">
        <f>'MASTER DATA'!X439</f>
        <v>111.00718162839252</v>
      </c>
      <c r="DX4" s="71">
        <f>'MASTER DATA'!Y439</f>
        <v>153.67454162453646</v>
      </c>
      <c r="DY4" s="71">
        <f>'MASTER DATA'!Z439</f>
        <v>155.99285882749336</v>
      </c>
      <c r="DZ4" s="71">
        <f>'MASTER DATA'!AA439</f>
        <v>189.9889475627769</v>
      </c>
      <c r="EA4" s="71">
        <f>'MASTER DATA'!AB439</f>
        <v>175.83403956712877</v>
      </c>
      <c r="EB4" s="71">
        <f>'MASTER DATA'!AC439</f>
        <v>166.23120869565207</v>
      </c>
      <c r="EC4" s="71">
        <f>'MASTER DATA'!AD439</f>
        <v>194.3078740290442</v>
      </c>
      <c r="ED4" s="71">
        <f>'MASTER DATA'!AE439</f>
        <v>195.31997384025112</v>
      </c>
      <c r="EE4" s="71">
        <f>'MASTER DATA'!AF439</f>
        <v>180.46</v>
      </c>
      <c r="EF4" s="71">
        <f>'MASTER DATA'!AG439</f>
        <v>0</v>
      </c>
      <c r="EG4" s="71">
        <f>'MASTER DATA'!AH439</f>
        <v>0</v>
      </c>
      <c r="EH4" s="71">
        <f>'MASTER DATA'!AI439</f>
        <v>0</v>
      </c>
      <c r="EI4" s="71">
        <f>'MASTER DATA'!AJ439</f>
        <v>0</v>
      </c>
      <c r="EJ4" s="71">
        <f>'MASTER DATA'!AK439</f>
        <v>0</v>
      </c>
      <c r="EK4" s="71">
        <f>'MASTER DATA'!AL439</f>
        <v>0</v>
      </c>
      <c r="EL4" s="71">
        <f>'MASTER DATA'!AM439</f>
        <v>0</v>
      </c>
      <c r="EM4" s="71">
        <f>'MASTER DATA'!AN439</f>
        <v>0</v>
      </c>
      <c r="EN4" s="71">
        <f>'MASTER DATA'!AO439</f>
        <v>0</v>
      </c>
      <c r="EO4" s="71">
        <f>'MASTER DATA'!AP439</f>
        <v>0</v>
      </c>
      <c r="EP4" s="71">
        <f>'MASTER DATA'!AQ439</f>
        <v>0</v>
      </c>
      <c r="EQ4" s="71">
        <f>'MASTER DATA'!AR439</f>
        <v>0</v>
      </c>
      <c r="ER4" s="71">
        <f>'MASTER DATA'!AS439</f>
        <v>0</v>
      </c>
      <c r="ES4" s="71">
        <f>'MASTER DATA'!AT439</f>
        <v>0</v>
      </c>
      <c r="ET4" s="71">
        <f>'MASTER DATA'!AU439</f>
        <v>0</v>
      </c>
      <c r="EU4" s="71">
        <f>'MASTER DATA'!AV439</f>
        <v>0</v>
      </c>
      <c r="EV4" s="71">
        <f>'MASTER DATA'!AW439</f>
        <v>0</v>
      </c>
      <c r="EW4" s="71">
        <f>'MASTER DATA'!AX439</f>
        <v>0</v>
      </c>
      <c r="EX4" s="71">
        <f>'MASTER DATA'!AY439</f>
        <v>0</v>
      </c>
      <c r="EY4" s="71">
        <f>'MASTER DATA'!AZ439</f>
        <v>0</v>
      </c>
      <c r="EZ4" s="71">
        <f>'MASTER DATA'!BA439</f>
        <v>0</v>
      </c>
      <c r="FA4" s="71">
        <f>'MASTER DATA'!BB439</f>
        <v>0</v>
      </c>
      <c r="FB4" s="71">
        <f>'MASTER DATA'!BC439</f>
        <v>0</v>
      </c>
      <c r="FC4" s="71">
        <f>'MASTER DATA'!BD439</f>
        <v>0</v>
      </c>
      <c r="FD4" s="71">
        <f>'MASTER DATA'!BE439</f>
        <v>0</v>
      </c>
      <c r="FE4" s="71">
        <f>'MASTER DATA'!BF439</f>
        <v>0</v>
      </c>
      <c r="FF4" s="71">
        <f>'MASTER DATA'!BG439</f>
        <v>0</v>
      </c>
      <c r="FG4" s="71">
        <f>'MASTER DATA'!BH439</f>
        <v>0</v>
      </c>
      <c r="FH4" s="71">
        <f>'MASTER DATA'!BI439</f>
        <v>0</v>
      </c>
      <c r="FI4" s="71">
        <f>'MASTER DATA'!BJ439</f>
        <v>0</v>
      </c>
      <c r="FJ4" s="71">
        <f>'MASTER DATA'!BK439</f>
        <v>0</v>
      </c>
      <c r="FK4" s="71">
        <f>'MASTER DATA'!BL439</f>
        <v>0</v>
      </c>
      <c r="FL4" s="71">
        <f>'MASTER DATA'!BM439</f>
        <v>0</v>
      </c>
      <c r="FM4" s="71">
        <f>'MASTER DATA'!BN439</f>
        <v>0</v>
      </c>
      <c r="FN4" s="71">
        <f>'MASTER DATA'!BO439</f>
        <v>0</v>
      </c>
      <c r="FO4" s="71">
        <f>'MASTER DATA'!BP379</f>
        <v>0</v>
      </c>
      <c r="FP4" s="71">
        <f>'MASTER DATA'!BQ379</f>
        <v>0</v>
      </c>
      <c r="FQ4" s="70">
        <f>'MASTER DATA'!BR68</f>
        <v>0</v>
      </c>
      <c r="FR4" s="70">
        <f>'MASTER DATA'!BS68</f>
        <v>0</v>
      </c>
      <c r="FS4" s="70">
        <f>'MASTER DATA'!BT68</f>
        <v>0</v>
      </c>
      <c r="FT4" s="70">
        <f>'MASTER DATA'!BU68</f>
        <v>0</v>
      </c>
    </row>
    <row r="5" spans="2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DATA'!C438</f>
        <v xml:space="preserve"> mg/Nm3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1" t="s">
        <v>188</v>
      </c>
      <c r="C7" s="251"/>
      <c r="D7" s="251"/>
      <c r="E7" s="251"/>
      <c r="F7" s="252"/>
      <c r="G7" s="263" t="str">
        <f>'MASTER DATA'!B438</f>
        <v>Nox Emissions CO 3</v>
      </c>
      <c r="H7" s="264"/>
      <c r="I7" s="264"/>
      <c r="J7" s="264"/>
      <c r="K7" s="264"/>
      <c r="L7" s="264"/>
      <c r="M7" s="264"/>
      <c r="N7" s="265"/>
      <c r="O7" s="60" t="s">
        <v>189</v>
      </c>
      <c r="P7" s="74"/>
      <c r="Q7" s="74"/>
      <c r="R7" s="74"/>
      <c r="S7" s="269">
        <f>ED4</f>
        <v>195.31997384025112</v>
      </c>
      <c r="T7" s="269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1"/>
      <c r="C8" s="251"/>
      <c r="D8" s="251"/>
      <c r="E8" s="251"/>
      <c r="F8" s="252"/>
      <c r="G8" s="266"/>
      <c r="H8" s="267"/>
      <c r="I8" s="267"/>
      <c r="J8" s="267"/>
      <c r="K8" s="267"/>
      <c r="L8" s="267"/>
      <c r="M8" s="267"/>
      <c r="N8" s="268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195.31997384025112</v>
      </c>
      <c r="AH9" s="57"/>
      <c r="AK9" s="75">
        <f>222/224*100</f>
        <v>99.107142857142861</v>
      </c>
    </row>
    <row r="10" spans="2:176" ht="408.75" customHeight="1" x14ac:dyDescent="0.25">
      <c r="B10" s="247" t="str">
        <f>G7</f>
        <v>Nox Emissions CO 3</v>
      </c>
      <c r="G10" s="84">
        <f>EE3</f>
        <v>500</v>
      </c>
      <c r="AH10" s="57"/>
      <c r="AI10" s="85"/>
    </row>
    <row r="11" spans="2:176" ht="408" customHeight="1" x14ac:dyDescent="0.25">
      <c r="B11" s="247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20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tabColor theme="8" tint="-0.249977111117893"/>
    <pageSetUpPr fitToPage="1"/>
  </sheetPr>
  <dimension ref="B1:AAC56"/>
  <sheetViews>
    <sheetView zoomScale="40" zoomScaleNormal="40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7" width="12.140625" style="46" customWidth="1"/>
    <col min="38" max="38" width="7.42578125" style="46" customWidth="1"/>
    <col min="39" max="39" width="9.28515625" style="46"/>
    <col min="40" max="43" width="13.7109375" style="46" hidden="1" customWidth="1"/>
    <col min="44" max="44" width="13" style="46" hidden="1" customWidth="1"/>
    <col min="45" max="46" width="13.7109375" style="46" hidden="1" customWidth="1"/>
    <col min="47" max="48" width="13" style="46" hidden="1" customWidth="1"/>
    <col min="49" max="49" width="13.7109375" style="46" hidden="1" customWidth="1"/>
    <col min="50" max="50" width="13" style="46" hidden="1" customWidth="1"/>
    <col min="51" max="66" width="13.7109375" style="46" hidden="1" customWidth="1"/>
    <col min="67" max="67" width="11.28515625" style="46" hidden="1" customWidth="1"/>
    <col min="68" max="68" width="12.28515625" style="46" hidden="1" customWidth="1"/>
    <col min="69" max="69" width="12" style="46" hidden="1" customWidth="1"/>
    <col min="70" max="70" width="13.42578125" style="46" hidden="1" customWidth="1"/>
    <col min="71" max="71" width="14.28515625" style="46" hidden="1" customWidth="1"/>
    <col min="72" max="72" width="12.28515625" style="46" hidden="1" customWidth="1"/>
    <col min="73" max="75" width="11.7109375" style="46" hidden="1" customWidth="1"/>
    <col min="76" max="76" width="11.5703125" style="46" hidden="1" customWidth="1"/>
    <col min="77" max="77" width="12.7109375" style="46" hidden="1" customWidth="1"/>
    <col min="78" max="78" width="12.28515625" style="46" hidden="1" customWidth="1"/>
    <col min="79" max="79" width="10.28515625" style="46" hidden="1" customWidth="1"/>
    <col min="80" max="86" width="16.28515625" style="46" hidden="1" customWidth="1"/>
    <col min="87" max="87" width="14.7109375" style="46" hidden="1" customWidth="1"/>
    <col min="88" max="101" width="16.28515625" style="46" hidden="1" customWidth="1"/>
    <col min="102" max="103" width="11.28515625" style="46" hidden="1" customWidth="1"/>
    <col min="104" max="104" width="14.5703125" style="46" hidden="1" customWidth="1"/>
    <col min="105" max="106" width="11.28515625" style="46" hidden="1" customWidth="1"/>
    <col min="107" max="112" width="13.42578125" style="46" hidden="1" customWidth="1"/>
    <col min="113" max="123" width="12.85546875" style="46" hidden="1" customWidth="1"/>
    <col min="124" max="130" width="12.85546875" style="46" customWidth="1"/>
    <col min="131" max="156" width="14.28515625" style="46" customWidth="1"/>
    <col min="157" max="16384" width="9.28515625" style="46"/>
  </cols>
  <sheetData>
    <row r="1" spans="2:156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285"/>
      <c r="AI1" s="285"/>
      <c r="AJ1" s="285"/>
      <c r="AK1" s="285"/>
      <c r="AL1" s="52"/>
      <c r="AM1" s="53" t="s">
        <v>169</v>
      </c>
      <c r="AN1" s="54" t="s">
        <v>170</v>
      </c>
      <c r="AO1" s="54"/>
      <c r="AP1" s="54" t="s">
        <v>1</v>
      </c>
      <c r="AQ1" s="54" t="s">
        <v>3</v>
      </c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DT1" s="54" t="str">
        <f>G7</f>
        <v xml:space="preserve">Sp. Nox Emissions </v>
      </c>
      <c r="DV1" s="106" t="str">
        <f>G8</f>
        <v xml:space="preserve"> kg/tp</v>
      </c>
    </row>
    <row r="2" spans="2:156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  <c r="AK2" s="256"/>
      <c r="AL2" s="57"/>
      <c r="AM2" s="58" t="s">
        <v>172</v>
      </c>
      <c r="AN2" s="59">
        <v>42461</v>
      </c>
      <c r="AO2" s="59">
        <v>42491</v>
      </c>
      <c r="AP2" s="59">
        <v>42522</v>
      </c>
      <c r="AQ2" s="59">
        <v>42552</v>
      </c>
      <c r="AR2" s="59">
        <v>42583</v>
      </c>
      <c r="AS2" s="59">
        <v>42614</v>
      </c>
      <c r="AT2" s="59">
        <v>42644</v>
      </c>
      <c r="AU2" s="59">
        <v>42675</v>
      </c>
      <c r="AV2" s="59">
        <v>42705</v>
      </c>
      <c r="AW2" s="59">
        <v>42736</v>
      </c>
      <c r="AX2" s="59">
        <v>42767</v>
      </c>
      <c r="AY2" s="59">
        <v>42795</v>
      </c>
      <c r="AZ2" s="59">
        <v>42826</v>
      </c>
      <c r="BA2" s="59">
        <v>42856</v>
      </c>
      <c r="BB2" s="59">
        <v>42887</v>
      </c>
      <c r="BC2" s="59">
        <v>42917</v>
      </c>
      <c r="BD2" s="59">
        <v>42948</v>
      </c>
      <c r="BE2" s="59">
        <v>42979</v>
      </c>
      <c r="BF2" s="59">
        <v>43009</v>
      </c>
      <c r="BG2" s="59">
        <v>43040</v>
      </c>
      <c r="BH2" s="59">
        <v>43070</v>
      </c>
      <c r="BI2" s="59">
        <v>43101</v>
      </c>
      <c r="BJ2" s="59">
        <v>43132</v>
      </c>
      <c r="BK2" s="59">
        <v>43160</v>
      </c>
      <c r="BL2" s="59">
        <v>43191</v>
      </c>
      <c r="BM2" s="59">
        <v>43221</v>
      </c>
      <c r="BN2" s="59">
        <v>43252</v>
      </c>
      <c r="BO2" s="59">
        <v>43282</v>
      </c>
      <c r="BP2" s="59">
        <v>43313</v>
      </c>
      <c r="BQ2" s="59">
        <v>43344</v>
      </c>
      <c r="BR2" s="59">
        <v>43374</v>
      </c>
      <c r="BS2" s="59">
        <v>43405</v>
      </c>
      <c r="BT2" s="59">
        <v>43435</v>
      </c>
      <c r="BU2" s="59">
        <v>43466</v>
      </c>
      <c r="BV2" s="59">
        <v>43497</v>
      </c>
      <c r="BW2" s="59">
        <v>43525</v>
      </c>
      <c r="BX2" s="59">
        <v>43556</v>
      </c>
      <c r="BY2" s="59">
        <v>43586</v>
      </c>
      <c r="BZ2" s="59">
        <v>43617</v>
      </c>
      <c r="CA2" s="59">
        <v>43647</v>
      </c>
      <c r="CB2" s="59">
        <v>43678</v>
      </c>
      <c r="CC2" s="59">
        <v>43709</v>
      </c>
      <c r="CD2" s="59">
        <v>43739</v>
      </c>
      <c r="CE2" s="59">
        <v>43770</v>
      </c>
      <c r="CF2" s="59">
        <v>43800</v>
      </c>
      <c r="CG2" s="59">
        <v>43831</v>
      </c>
      <c r="CH2" s="59">
        <v>43862</v>
      </c>
      <c r="CI2" s="59">
        <v>43891</v>
      </c>
      <c r="CJ2" s="59">
        <v>43922</v>
      </c>
      <c r="CK2" s="59">
        <v>43952</v>
      </c>
      <c r="CL2" s="59">
        <v>43983</v>
      </c>
      <c r="CM2" s="59">
        <v>44013</v>
      </c>
      <c r="CN2" s="59">
        <v>44044</v>
      </c>
      <c r="CO2" s="59">
        <v>44075</v>
      </c>
      <c r="CP2" s="59">
        <v>44105</v>
      </c>
      <c r="CQ2" s="59">
        <v>44136</v>
      </c>
      <c r="CR2" s="59">
        <v>44166</v>
      </c>
      <c r="CS2" s="59">
        <v>44197</v>
      </c>
      <c r="CT2" s="59">
        <v>44228</v>
      </c>
      <c r="CU2" s="59">
        <v>44256</v>
      </c>
      <c r="CV2" s="59">
        <v>44287</v>
      </c>
      <c r="CW2" s="59">
        <v>44317</v>
      </c>
      <c r="CX2" s="59">
        <v>44348</v>
      </c>
      <c r="CY2" s="59">
        <v>44378</v>
      </c>
      <c r="CZ2" s="59">
        <v>44409</v>
      </c>
      <c r="DA2" s="59">
        <v>44440</v>
      </c>
      <c r="DB2" s="59">
        <v>44470</v>
      </c>
      <c r="DC2" s="59">
        <v>44501</v>
      </c>
      <c r="DD2" s="59">
        <v>44531</v>
      </c>
      <c r="DE2" s="59">
        <v>44562</v>
      </c>
      <c r="DF2" s="59">
        <v>44593</v>
      </c>
      <c r="DG2" s="59">
        <v>44621</v>
      </c>
      <c r="DH2" s="59">
        <v>44652</v>
      </c>
      <c r="DI2" s="59">
        <v>44682</v>
      </c>
      <c r="DJ2" s="59">
        <v>44713</v>
      </c>
      <c r="DK2" s="59">
        <v>44743</v>
      </c>
      <c r="DL2" s="59">
        <v>44774</v>
      </c>
      <c r="DM2" s="59">
        <v>44805</v>
      </c>
      <c r="DN2" s="59">
        <v>44835</v>
      </c>
      <c r="DO2" s="59">
        <v>44866</v>
      </c>
      <c r="DP2" s="59">
        <v>44896</v>
      </c>
      <c r="DQ2" s="59">
        <v>44927</v>
      </c>
      <c r="DR2" s="59">
        <v>44958</v>
      </c>
      <c r="DS2" s="59">
        <v>44986</v>
      </c>
      <c r="DT2" s="59">
        <v>45017</v>
      </c>
      <c r="DU2" s="59">
        <v>45047</v>
      </c>
      <c r="DV2" s="59">
        <v>45078</v>
      </c>
      <c r="DW2" s="59">
        <v>45108</v>
      </c>
      <c r="DX2" s="59">
        <v>45139</v>
      </c>
      <c r="DY2" s="59">
        <v>45170</v>
      </c>
      <c r="DZ2" s="59">
        <v>45200</v>
      </c>
      <c r="EA2" s="59">
        <v>45231</v>
      </c>
      <c r="EB2" s="59">
        <v>45261</v>
      </c>
      <c r="EC2" s="59">
        <v>45292</v>
      </c>
      <c r="ED2" s="59">
        <v>45323</v>
      </c>
      <c r="EE2" s="59">
        <v>45352</v>
      </c>
      <c r="EF2" s="59">
        <v>45383</v>
      </c>
      <c r="EG2" s="59">
        <v>45413</v>
      </c>
      <c r="EH2" s="59">
        <v>45444</v>
      </c>
      <c r="EI2" s="59">
        <v>45474</v>
      </c>
      <c r="EJ2" s="59">
        <v>45505</v>
      </c>
      <c r="EK2" s="59">
        <v>45536</v>
      </c>
      <c r="EL2" s="59">
        <v>45566</v>
      </c>
      <c r="EM2" s="59">
        <v>45597</v>
      </c>
      <c r="EN2" s="59">
        <v>45627</v>
      </c>
      <c r="EO2" s="59">
        <v>45658</v>
      </c>
      <c r="EP2" s="59">
        <v>45689</v>
      </c>
      <c r="EQ2" s="59">
        <v>45717</v>
      </c>
      <c r="ER2" s="59">
        <v>45748</v>
      </c>
      <c r="ES2" s="59">
        <v>45778</v>
      </c>
      <c r="ET2" s="59">
        <v>45809</v>
      </c>
      <c r="EU2" s="59">
        <v>45839</v>
      </c>
      <c r="EV2" s="59">
        <v>45870</v>
      </c>
      <c r="EW2" s="59">
        <v>45901</v>
      </c>
      <c r="EX2" s="59">
        <v>45931</v>
      </c>
      <c r="EY2" s="59">
        <v>45962</v>
      </c>
      <c r="EZ2" s="59">
        <v>45992</v>
      </c>
    </row>
    <row r="3" spans="2:156" ht="41.45" customHeight="1" x14ac:dyDescent="0.5">
      <c r="B3" s="271" t="s">
        <v>173</v>
      </c>
      <c r="C3" s="251"/>
      <c r="D3" s="251"/>
      <c r="E3" s="251"/>
      <c r="F3" s="252"/>
      <c r="G3" s="257">
        <f>EI2</f>
        <v>45474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7"/>
      <c r="AM3" s="68" t="s">
        <v>217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95</v>
      </c>
      <c r="AW3" s="69">
        <v>95</v>
      </c>
      <c r="AX3" s="69">
        <v>95</v>
      </c>
      <c r="AY3" s="69">
        <v>95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</v>
      </c>
      <c r="BI3" s="69">
        <v>94</v>
      </c>
      <c r="BJ3" s="69">
        <v>94</v>
      </c>
      <c r="BK3" s="69">
        <v>94</v>
      </c>
      <c r="BL3" s="69">
        <v>94.1</v>
      </c>
      <c r="BM3" s="69">
        <v>94.1</v>
      </c>
      <c r="BN3" s="69">
        <v>94.1</v>
      </c>
      <c r="BO3" s="69">
        <v>94.1</v>
      </c>
      <c r="BP3" s="69">
        <v>94.1</v>
      </c>
      <c r="BQ3" s="69">
        <v>94.1</v>
      </c>
      <c r="BR3" s="69">
        <v>94.1</v>
      </c>
      <c r="BS3" s="69">
        <v>59.2</v>
      </c>
      <c r="BT3" s="69">
        <v>94.1</v>
      </c>
      <c r="BU3" s="69">
        <v>94.1</v>
      </c>
      <c r="BV3" s="69">
        <v>94.1</v>
      </c>
      <c r="BW3" s="69">
        <v>94.1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99</v>
      </c>
      <c r="CE3" s="69">
        <v>99</v>
      </c>
      <c r="CF3" s="69">
        <v>99</v>
      </c>
      <c r="CG3" s="69">
        <v>99</v>
      </c>
      <c r="CH3" s="69">
        <v>98</v>
      </c>
      <c r="CI3" s="69">
        <v>98</v>
      </c>
      <c r="CJ3" s="69">
        <v>98</v>
      </c>
      <c r="CK3" s="69">
        <v>98</v>
      </c>
      <c r="CL3" s="69">
        <v>98</v>
      </c>
      <c r="CM3" s="69">
        <v>98</v>
      </c>
      <c r="CN3" s="69">
        <v>98</v>
      </c>
      <c r="CO3" s="69">
        <v>98</v>
      </c>
      <c r="CP3" s="69">
        <v>99</v>
      </c>
      <c r="CQ3" s="69">
        <v>99</v>
      </c>
      <c r="CR3" s="69">
        <v>99</v>
      </c>
      <c r="CS3" s="69">
        <v>99</v>
      </c>
      <c r="CT3" s="69">
        <v>99</v>
      </c>
      <c r="CU3" s="69">
        <v>98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v>99</v>
      </c>
      <c r="DQ3" s="69">
        <v>99</v>
      </c>
      <c r="DR3" s="69">
        <v>99</v>
      </c>
      <c r="DS3" s="69">
        <v>99</v>
      </c>
      <c r="DT3" s="70">
        <f>'MASTER DATA'!Q493</f>
        <v>2.36</v>
      </c>
      <c r="DU3" s="70">
        <f>'MASTER DATA'!R493</f>
        <v>2.36</v>
      </c>
      <c r="DV3" s="70">
        <f>'MASTER DATA'!S493</f>
        <v>2.36</v>
      </c>
      <c r="DW3" s="70">
        <f>'MASTER DATA'!T493</f>
        <v>2.36</v>
      </c>
      <c r="DX3" s="70">
        <f>'MASTER DATA'!U493</f>
        <v>2.36</v>
      </c>
      <c r="DY3" s="70">
        <f>'MASTER DATA'!V493</f>
        <v>2.36</v>
      </c>
      <c r="DZ3" s="70">
        <f>'MASTER DATA'!W493</f>
        <v>2.36</v>
      </c>
      <c r="EA3" s="70">
        <f>'MASTER DATA'!X493</f>
        <v>2.36</v>
      </c>
      <c r="EB3" s="70">
        <f>'MASTER DATA'!Y493</f>
        <v>2.36</v>
      </c>
      <c r="EC3" s="70">
        <f>'MASTER DATA'!Z493</f>
        <v>2.36</v>
      </c>
      <c r="ED3" s="70">
        <f>'MASTER DATA'!AA493</f>
        <v>2.36</v>
      </c>
      <c r="EE3" s="70">
        <f>'MASTER DATA'!AB493</f>
        <v>2.36</v>
      </c>
      <c r="EF3" s="70">
        <f>'MASTER DATA'!AC493</f>
        <v>0.04</v>
      </c>
      <c r="EG3" s="70">
        <f>'MASTER DATA'!AD493</f>
        <v>0.04</v>
      </c>
      <c r="EH3" s="70">
        <f>'MASTER DATA'!AE493</f>
        <v>0.04</v>
      </c>
      <c r="EI3" s="70">
        <f>'MASTER DATA'!AF493</f>
        <v>0.04</v>
      </c>
      <c r="EJ3" s="70">
        <f>'MASTER DATA'!AG493</f>
        <v>0.04</v>
      </c>
      <c r="EK3" s="70">
        <f>'MASTER DATA'!AH493</f>
        <v>0.04</v>
      </c>
      <c r="EL3" s="70">
        <f>'MASTER DATA'!AI493</f>
        <v>0.04</v>
      </c>
      <c r="EM3" s="70">
        <f>'MASTER DATA'!AJ493</f>
        <v>0.04</v>
      </c>
      <c r="EN3" s="70">
        <f>'MASTER DATA'!AK493</f>
        <v>0.04</v>
      </c>
      <c r="EO3" s="70">
        <f>'MASTER DATA'!AL493</f>
        <v>0.04</v>
      </c>
      <c r="EP3" s="70">
        <f>'MASTER DATA'!AM493</f>
        <v>0.04</v>
      </c>
      <c r="EQ3" s="70">
        <f>'MASTER DATA'!AN493</f>
        <v>0.04</v>
      </c>
      <c r="ER3" s="70">
        <f>'MASTER DATA'!AO493</f>
        <v>0.04</v>
      </c>
      <c r="ES3" s="70">
        <f>'MASTER DATA'!AP493</f>
        <v>0.04</v>
      </c>
      <c r="ET3" s="70">
        <f>'MASTER DATA'!AQ493</f>
        <v>0.04</v>
      </c>
      <c r="EU3" s="70">
        <f>'MASTER DATA'!AR493</f>
        <v>0.04</v>
      </c>
      <c r="EV3" s="70">
        <f>'MASTER DATA'!AS493</f>
        <v>0.04</v>
      </c>
      <c r="EW3" s="70">
        <f>'MASTER DATA'!AT493</f>
        <v>0.04</v>
      </c>
      <c r="EX3" s="70">
        <f>'MASTER DATA'!AU493</f>
        <v>0</v>
      </c>
      <c r="EY3" s="70">
        <f>'MASTER DATA'!AV427</f>
        <v>0</v>
      </c>
      <c r="EZ3" s="70">
        <f>'MASTER DATA'!AW427</f>
        <v>0</v>
      </c>
    </row>
    <row r="4" spans="2:156" ht="41.45" customHeight="1" x14ac:dyDescent="0.5">
      <c r="B4" s="278" t="s">
        <v>177</v>
      </c>
      <c r="C4" s="259"/>
      <c r="D4" s="259"/>
      <c r="E4" s="259"/>
      <c r="F4" s="259"/>
      <c r="G4" s="279" t="s">
        <v>218</v>
      </c>
      <c r="H4" s="280"/>
      <c r="I4" s="280"/>
      <c r="J4" s="280"/>
      <c r="K4" s="280"/>
      <c r="L4" s="280"/>
      <c r="M4" s="280"/>
      <c r="N4" s="281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362</v>
      </c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7"/>
      <c r="AM4" s="68" t="s">
        <v>5</v>
      </c>
      <c r="AN4" s="69">
        <v>97.022416402398093</v>
      </c>
      <c r="AO4" s="69">
        <v>96.726824726356995</v>
      </c>
      <c r="AP4" s="69">
        <v>96.753429737719003</v>
      </c>
      <c r="AQ4" s="69">
        <v>91.497913390378997</v>
      </c>
      <c r="AR4" s="69">
        <v>96.017097020290805</v>
      </c>
      <c r="AS4" s="69">
        <v>97.079860994746397</v>
      </c>
      <c r="AT4" s="69">
        <v>96.480158070624597</v>
      </c>
      <c r="AU4" s="69">
        <v>62.685430783791098</v>
      </c>
      <c r="AV4" s="69">
        <v>96.707301243203901</v>
      </c>
      <c r="AW4" s="69">
        <v>98.132245707827906</v>
      </c>
      <c r="AX4" s="69">
        <v>97.957422939738606</v>
      </c>
      <c r="AY4" s="69">
        <v>97.3313096653158</v>
      </c>
      <c r="AZ4" s="69">
        <v>97.500795157798805</v>
      </c>
      <c r="BA4" s="69">
        <v>97.349643951873503</v>
      </c>
      <c r="BB4" s="69">
        <v>97.655901171318206</v>
      </c>
      <c r="BC4" s="69">
        <v>97.650890380966302</v>
      </c>
      <c r="BD4" s="69">
        <v>96.6587837368198</v>
      </c>
      <c r="BE4" s="69">
        <v>97.706752927886697</v>
      </c>
      <c r="BF4" s="69">
        <v>98.786926234246707</v>
      </c>
      <c r="BG4" s="69">
        <v>62.9941292611827</v>
      </c>
      <c r="BH4" s="69">
        <v>98.000326597984397</v>
      </c>
      <c r="BI4" s="69">
        <v>97.949249506364794</v>
      </c>
      <c r="BJ4" s="69">
        <v>96.895769331100794</v>
      </c>
      <c r="BK4" s="69">
        <v>97.345746668327294</v>
      </c>
      <c r="BL4" s="69">
        <f>'[1]MASTER DATA'!B130</f>
        <v>96.276280930816355</v>
      </c>
      <c r="BM4" s="69">
        <f>'[1]MASTER DATA'!C130</f>
        <v>97.226543906218154</v>
      </c>
      <c r="BN4" s="69">
        <f>'[1]MASTER DATA'!D130</f>
        <v>97.00385797069552</v>
      </c>
      <c r="BO4" s="69">
        <f>'[1]MASTER DATA'!E130</f>
        <v>96.895592309442264</v>
      </c>
      <c r="BP4" s="69">
        <f>'[1]MASTER DATA'!F130</f>
        <v>96.547047354922157</v>
      </c>
      <c r="BQ4" s="69">
        <f>'[1]MASTER DATA'!G130</f>
        <v>96.90666666666668</v>
      </c>
      <c r="BR4" s="69">
        <f>'[1]MASTER DATA'!H130</f>
        <v>96.266724711479284</v>
      </c>
      <c r="BS4" s="69">
        <f>'[1]MASTER DATA'!I130</f>
        <v>63.973214285714299</v>
      </c>
      <c r="BT4" s="69">
        <f>'[1]MASTER DATA'!J130</f>
        <v>98.510652546812807</v>
      </c>
      <c r="BU4" s="69">
        <f>'[1]MASTER DATA'!K130</f>
        <v>97.599281648143076</v>
      </c>
      <c r="BV4" s="69">
        <f>'[1]MASTER DATA'!L130</f>
        <v>99.120616651239771</v>
      </c>
      <c r="BW4" s="69">
        <f>'[1]MASTER DATA'!M130</f>
        <v>99.408323583608222</v>
      </c>
      <c r="BX4" s="69">
        <f>'[1]MASTER DATA'!N130</f>
        <v>98.927361297983254</v>
      </c>
      <c r="BY4" s="69">
        <f>'[1]MASTER DATA'!O130</f>
        <v>99.135465090296407</v>
      </c>
      <c r="BZ4" s="69">
        <f>'[1]MASTER DATA'!P130</f>
        <v>99.103650836711623</v>
      </c>
      <c r="CA4" s="69">
        <f>'[1]MASTER DATA'!Q130</f>
        <v>98.751837471561089</v>
      </c>
      <c r="CB4" s="69">
        <f>'[1]MASTER DATA'!R130</f>
        <v>98.97353634198582</v>
      </c>
      <c r="CC4" s="69">
        <f>'[1]MASTER DATA'!S130</f>
        <v>99.23869800580583</v>
      </c>
      <c r="CD4" s="69">
        <f>'[1]MASTER DATA'!T130</f>
        <v>99.279667993593222</v>
      </c>
      <c r="CE4" s="69">
        <f>'[1]MASTER DATA'!U130</f>
        <v>64.280930558548192</v>
      </c>
      <c r="CF4" s="69">
        <f>'[1]MASTER DATA'!V130</f>
        <v>99.292000568474222</v>
      </c>
      <c r="CG4" s="69">
        <f>'[1]MASTER DATA'!W130</f>
        <v>97.386284967404492</v>
      </c>
      <c r="CH4" s="69">
        <f>'[1]MASTER DATA'!X130</f>
        <v>96.906317347154172</v>
      </c>
      <c r="CI4" s="69">
        <f>'[1]MASTER DATA'!Y130</f>
        <v>97.822772349154178</v>
      </c>
      <c r="CJ4" s="69">
        <f>'[1]MASTER DATA'!Z130</f>
        <v>98.806666666666658</v>
      </c>
      <c r="CK4" s="69">
        <f>'[1]MASTER DATA'!AA130</f>
        <v>97.505138838079361</v>
      </c>
      <c r="CL4" s="69">
        <f>'[1]MASTER DATA'!AB130</f>
        <v>99.549645690220103</v>
      </c>
      <c r="CM4" s="69">
        <f>'[1]MASTER DATA'!AC130</f>
        <v>98.549600607371787</v>
      </c>
      <c r="CN4" s="69">
        <f>'[1]MASTER DATA'!AD130</f>
        <v>98.327343289392587</v>
      </c>
      <c r="CO4" s="69">
        <f>'[1]MASTER DATA'!AE130</f>
        <v>98.138794910023535</v>
      </c>
      <c r="CP4" s="69">
        <f>'[1]MASTER DATA'!AF130</f>
        <v>97.302292804441038</v>
      </c>
      <c r="CQ4" s="69">
        <f>'[1]MASTER DATA'!AG130</f>
        <v>98.808169361179836</v>
      </c>
      <c r="CR4" s="69">
        <f>'[1]MASTER DATA'!AH130</f>
        <v>65.526191649753201</v>
      </c>
      <c r="CS4" s="69">
        <f>'[1]MASTER DATA'!AI130</f>
        <v>97.64609886328725</v>
      </c>
      <c r="CT4" s="69">
        <f>'[1]MASTER DATA'!AJ130</f>
        <v>98.377080698932801</v>
      </c>
      <c r="CU4" s="69">
        <f>'[1]MASTER DATA'!AK130</f>
        <v>98.210985021726998</v>
      </c>
      <c r="CV4" s="69">
        <f>'[1]MASTER DATA'!AL130</f>
        <v>98.517025765365432</v>
      </c>
      <c r="CW4" s="69">
        <f>'[1]MASTER DATA'!AM130</f>
        <v>97.353093119635318</v>
      </c>
      <c r="CX4" s="69">
        <f>'[1]MASTER DATA'!AN130</f>
        <v>96.582633236641769</v>
      </c>
      <c r="CY4" s="69">
        <f>'[1]MASTER DATA'!AO130</f>
        <v>98.592530879295609</v>
      </c>
      <c r="CZ4" s="69">
        <f>'[1]MASTER DATA'!AP130</f>
        <v>98.078850736269473</v>
      </c>
      <c r="DA4" s="69">
        <f>'[1]MASTER DATA'!AQ130</f>
        <v>98.282969276201641</v>
      </c>
      <c r="DB4" s="69">
        <f>'[1]MASTER DATA'!AR130</f>
        <v>98.579022348776718</v>
      </c>
      <c r="DC4" s="69">
        <f>'[1]MASTER DATA'!AS130</f>
        <v>96.569150701043526</v>
      </c>
      <c r="DD4" s="69">
        <f>'[1]MASTER DATA'!AT130</f>
        <v>97.621114592886599</v>
      </c>
      <c r="DE4" s="69">
        <f>'[1]MASTER DATA'!AU130</f>
        <v>97.105132413019703</v>
      </c>
      <c r="DF4" s="69">
        <f>'[1]MASTER DATA'!AV130</f>
        <v>61.838672118570557</v>
      </c>
      <c r="DG4" s="69">
        <f>'[1]MASTER DATA'!AW130</f>
        <v>98.652329749103956</v>
      </c>
      <c r="DH4" s="69">
        <f>'[1]MASTER DATA'!AX130</f>
        <v>97.903017866202816</v>
      </c>
      <c r="DI4" s="69">
        <f>'[1]MASTER DATA'!AY130</f>
        <v>98.358362410736319</v>
      </c>
      <c r="DJ4" s="69">
        <f>'[1]MASTER DATA'!AZ130</f>
        <v>98.977777777777803</v>
      </c>
      <c r="DK4" s="69">
        <f>'[1]MASTER DATA'!BA130</f>
        <v>98.765450268261759</v>
      </c>
      <c r="DL4" s="69">
        <f>'[1]MASTER DATA'!BB130</f>
        <v>98.561123419957397</v>
      </c>
      <c r="DM4" s="69">
        <f>'[1]MASTER DATA'!BC130</f>
        <v>98.39484434448849</v>
      </c>
      <c r="DN4" s="69">
        <f>'[1]MASTER DATA'!BD130</f>
        <v>99.016082378161798</v>
      </c>
      <c r="DO4" s="69">
        <f>'[1]MASTER DATA'!BE130</f>
        <v>65.1037402920158</v>
      </c>
      <c r="DP4" s="69">
        <f>'[1]MASTER DATA'!BF130</f>
        <v>98.451743056327615</v>
      </c>
      <c r="DQ4" s="69">
        <f>'[1]MASTER DATA'!BG130</f>
        <v>99.203270403472928</v>
      </c>
      <c r="DR4" s="69">
        <f>'[1]MASTER DATA'!BH130</f>
        <v>95.431428571428569</v>
      </c>
      <c r="DS4" s="69">
        <f>'[1]MASTER DATA'!BI130</f>
        <v>99.311173855121822</v>
      </c>
      <c r="DT4" s="70">
        <f>'MASTER DATA'!Q494</f>
        <v>0.93484009813281055</v>
      </c>
      <c r="DU4" s="70">
        <f>'MASTER DATA'!R494</f>
        <v>0.93685037842794683</v>
      </c>
      <c r="DV4" s="70">
        <f>'MASTER DATA'!S494</f>
        <v>0.92893634604885489</v>
      </c>
      <c r="DW4" s="70">
        <f>'MASTER DATA'!T494</f>
        <v>0.93573153716566249</v>
      </c>
      <c r="DX4" s="70">
        <f>'MASTER DATA'!U494</f>
        <v>0.91397764719704067</v>
      </c>
      <c r="DY4" s="70">
        <f>'MASTER DATA'!V494</f>
        <v>0.77251795297663406</v>
      </c>
      <c r="DZ4" s="70">
        <f>'MASTER DATA'!W494</f>
        <v>0.8593386430321247</v>
      </c>
      <c r="EA4" s="70">
        <f>'MASTER DATA'!X494</f>
        <v>0.80102786616548338</v>
      </c>
      <c r="EB4" s="70">
        <f>'MASTER DATA'!Y494</f>
        <v>0.76291570660054153</v>
      </c>
      <c r="EC4" s="70">
        <f>'MASTER DATA'!Z494</f>
        <v>0.78929361625203809</v>
      </c>
      <c r="ED4" s="70">
        <f>'MASTER DATA'!AA494</f>
        <v>0.83751866867386693</v>
      </c>
      <c r="EE4" s="70">
        <f>'MASTER DATA'!AB494</f>
        <v>0.84869790335459949</v>
      </c>
      <c r="EF4" s="70">
        <f>'MASTER DATA'!AC494</f>
        <v>0</v>
      </c>
      <c r="EG4" s="70">
        <f>'MASTER DATA'!AD494</f>
        <v>0</v>
      </c>
      <c r="EH4" s="70">
        <f>'MASTER DATA'!AE494</f>
        <v>0</v>
      </c>
      <c r="EI4" s="70">
        <f>'MASTER DATA'!AF494</f>
        <v>0</v>
      </c>
      <c r="EJ4" s="70">
        <f>'MASTER DATA'!AG494</f>
        <v>0</v>
      </c>
      <c r="EK4" s="70">
        <f>'MASTER DATA'!AH494</f>
        <v>0</v>
      </c>
      <c r="EL4" s="70">
        <f>'MASTER DATA'!AI494</f>
        <v>0</v>
      </c>
      <c r="EM4" s="70">
        <f>'MASTER DATA'!AJ494</f>
        <v>0</v>
      </c>
      <c r="EN4" s="70">
        <f>'MASTER DATA'!AK494</f>
        <v>0</v>
      </c>
      <c r="EO4" s="70">
        <f>'MASTER DATA'!AL494</f>
        <v>0</v>
      </c>
      <c r="EP4" s="70">
        <f>'MASTER DATA'!AM494</f>
        <v>0</v>
      </c>
      <c r="EQ4" s="70">
        <f>'MASTER DATA'!AN494</f>
        <v>0</v>
      </c>
      <c r="ER4" s="70">
        <f>'MASTER DATA'!AO494</f>
        <v>0</v>
      </c>
      <c r="ES4" s="70">
        <f>'MASTER DATA'!AP494</f>
        <v>0</v>
      </c>
      <c r="ET4" s="70">
        <f>'MASTER DATA'!AQ494</f>
        <v>0</v>
      </c>
      <c r="EU4" s="70">
        <f>'MASTER DATA'!AR494</f>
        <v>0</v>
      </c>
      <c r="EV4" s="70">
        <f>'MASTER DATA'!AS494</f>
        <v>0</v>
      </c>
      <c r="EW4" s="70">
        <f>'MASTER DATA'!AT494</f>
        <v>0</v>
      </c>
      <c r="EX4" s="70">
        <f>'MASTER DATA'!AU494</f>
        <v>0</v>
      </c>
      <c r="EY4" s="70">
        <f>'MASTER DATA'!AV428</f>
        <v>0</v>
      </c>
      <c r="EZ4" s="70">
        <f>'MASTER DATA'!AW428</f>
        <v>0</v>
      </c>
    </row>
    <row r="5" spans="2:156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7"/>
      <c r="AM5" s="68"/>
      <c r="DT5" s="75"/>
    </row>
    <row r="6" spans="2:156" ht="41.45" customHeight="1" x14ac:dyDescent="0.5">
      <c r="B6" s="278" t="s">
        <v>185</v>
      </c>
      <c r="C6" s="259"/>
      <c r="D6" s="259"/>
      <c r="E6" s="259"/>
      <c r="F6" s="259"/>
      <c r="G6" s="279" t="s">
        <v>221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7"/>
    </row>
    <row r="7" spans="2:156" s="75" customFormat="1" ht="78" customHeight="1" x14ac:dyDescent="0.5">
      <c r="B7" s="271" t="s">
        <v>188</v>
      </c>
      <c r="C7" s="251"/>
      <c r="D7" s="251"/>
      <c r="E7" s="251"/>
      <c r="F7" s="252"/>
      <c r="G7" s="282" t="str">
        <f>'MASTER DATA'!B493</f>
        <v xml:space="preserve">Sp. Nox Emissions </v>
      </c>
      <c r="H7" s="283"/>
      <c r="I7" s="283"/>
      <c r="J7" s="283"/>
      <c r="K7" s="283"/>
      <c r="L7" s="283"/>
      <c r="M7" s="283"/>
      <c r="N7" s="283"/>
      <c r="O7" s="60" t="s">
        <v>223</v>
      </c>
      <c r="P7" s="74"/>
      <c r="Q7" s="74"/>
      <c r="R7" s="74"/>
      <c r="S7" s="74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7"/>
    </row>
    <row r="8" spans="2:156" ht="38.25" customHeight="1" x14ac:dyDescent="0.5">
      <c r="B8" s="271" t="s">
        <v>187</v>
      </c>
      <c r="C8" s="251"/>
      <c r="D8" s="251"/>
      <c r="E8" s="251"/>
      <c r="F8" s="252"/>
      <c r="G8" s="272" t="str">
        <f>'MASTER DATA'!C493</f>
        <v xml:space="preserve"> kg/tp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82"/>
    </row>
    <row r="9" spans="2:156" ht="34.5" customHeight="1" x14ac:dyDescent="0.5">
      <c r="B9" s="271" t="s">
        <v>224</v>
      </c>
      <c r="C9" s="251"/>
      <c r="D9" s="251"/>
      <c r="E9" s="251"/>
      <c r="F9" s="252"/>
      <c r="G9" s="274">
        <f>ED4</f>
        <v>0.83751866867386693</v>
      </c>
      <c r="H9" s="275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10"/>
    </row>
    <row r="10" spans="2:156" ht="34.5" customHeight="1" x14ac:dyDescent="0.5">
      <c r="B10" s="271" t="s">
        <v>175</v>
      </c>
      <c r="C10" s="251"/>
      <c r="D10" s="251"/>
      <c r="E10" s="251"/>
      <c r="F10" s="252"/>
      <c r="G10" s="276">
        <f>EI3</f>
        <v>0.04</v>
      </c>
      <c r="H10" s="277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10"/>
    </row>
    <row r="11" spans="2:156" ht="195" customHeight="1" x14ac:dyDescent="0.35">
      <c r="B11" s="83"/>
      <c r="AL11" s="57"/>
      <c r="AO11" s="75">
        <f>222/224*100</f>
        <v>99.107142857142861</v>
      </c>
    </row>
    <row r="12" spans="2:156" ht="408.75" customHeight="1" x14ac:dyDescent="0.25">
      <c r="B12" s="247" t="str">
        <f>G7</f>
        <v xml:space="preserve">Sp. Nox Emissions </v>
      </c>
      <c r="AL12" s="57"/>
    </row>
    <row r="13" spans="2:156" ht="408" customHeight="1" x14ac:dyDescent="0.25">
      <c r="B13" s="247"/>
      <c r="AL13" s="57"/>
    </row>
    <row r="14" spans="2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8"/>
    </row>
    <row r="15" spans="2:156" s="91" customFormat="1" ht="105.75" customHeight="1" x14ac:dyDescent="0.25">
      <c r="B15" s="89" t="s">
        <v>191</v>
      </c>
      <c r="D15" s="90">
        <f>EF2</f>
        <v>45383</v>
      </c>
      <c r="G15" s="90">
        <f>EG2</f>
        <v>45413</v>
      </c>
      <c r="J15" s="90">
        <f>EH2</f>
        <v>45444</v>
      </c>
      <c r="M15" s="90">
        <f>EI2</f>
        <v>45474</v>
      </c>
      <c r="P15" s="90">
        <f>EJ2</f>
        <v>45505</v>
      </c>
      <c r="S15" s="90">
        <f>EK2</f>
        <v>45536</v>
      </c>
      <c r="V15" s="90">
        <f>EL2</f>
        <v>45566</v>
      </c>
      <c r="Y15" s="90">
        <f>EM2</f>
        <v>45597</v>
      </c>
      <c r="AB15" s="90">
        <f>EN2</f>
        <v>45627</v>
      </c>
      <c r="AE15" s="90">
        <f>EO2</f>
        <v>45658</v>
      </c>
      <c r="AG15" s="90">
        <f>EP2</f>
        <v>45689</v>
      </c>
      <c r="AI15" s="90">
        <f>EQ2</f>
        <v>45717</v>
      </c>
      <c r="AJ15" s="90"/>
      <c r="AK15" s="90">
        <f>ER2</f>
        <v>45748</v>
      </c>
    </row>
    <row r="16" spans="2:156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99"/>
      <c r="AJ16" s="99"/>
      <c r="AK16" s="99"/>
    </row>
    <row r="17" spans="2:38" ht="48" customHeight="1" x14ac:dyDescent="0.35">
      <c r="B17" s="97" t="s">
        <v>5</v>
      </c>
      <c r="C17" s="32">
        <v>3684</v>
      </c>
      <c r="D17" s="32">
        <v>3833</v>
      </c>
      <c r="E17" s="32">
        <v>3775</v>
      </c>
      <c r="F17" s="32">
        <v>3789</v>
      </c>
      <c r="G17" s="32">
        <v>3803</v>
      </c>
      <c r="H17" s="32">
        <v>3772</v>
      </c>
      <c r="I17" s="32">
        <v>3826</v>
      </c>
      <c r="J17" s="32">
        <v>3786</v>
      </c>
      <c r="K17" s="32">
        <v>3756</v>
      </c>
      <c r="L17" s="32">
        <v>3783</v>
      </c>
      <c r="M17" s="32">
        <v>3810</v>
      </c>
      <c r="N17" s="32">
        <v>3835</v>
      </c>
      <c r="O17" s="32">
        <v>3846</v>
      </c>
      <c r="P17" s="32">
        <v>3819</v>
      </c>
      <c r="Q17" s="32">
        <v>3828</v>
      </c>
      <c r="R17" s="32">
        <v>3744</v>
      </c>
      <c r="S17" s="32">
        <v>3785</v>
      </c>
      <c r="T17" s="32">
        <v>3802</v>
      </c>
      <c r="U17" s="32">
        <v>3856</v>
      </c>
      <c r="V17" s="32">
        <v>3807</v>
      </c>
      <c r="W17" s="32">
        <v>3814</v>
      </c>
      <c r="X17" s="32">
        <v>3838</v>
      </c>
      <c r="Y17" s="32">
        <v>3771</v>
      </c>
      <c r="Z17" s="32">
        <v>3802</v>
      </c>
      <c r="AA17" s="32">
        <v>3792</v>
      </c>
      <c r="AB17" s="32">
        <v>3776</v>
      </c>
      <c r="AC17" s="32">
        <v>3852</v>
      </c>
      <c r="AD17" s="32">
        <v>3768</v>
      </c>
      <c r="AE17" s="32">
        <v>3790</v>
      </c>
      <c r="AF17" s="32"/>
      <c r="AG17" s="32"/>
      <c r="AH17" s="32">
        <v>3653</v>
      </c>
      <c r="AI17" s="32"/>
      <c r="AJ17" s="32"/>
      <c r="AK17" s="95"/>
    </row>
    <row r="18" spans="2:38" ht="48" customHeight="1" x14ac:dyDescent="0.35">
      <c r="B18" s="58" t="s">
        <v>200</v>
      </c>
      <c r="C18" s="95">
        <v>4026</v>
      </c>
      <c r="D18" s="95">
        <f>C18</f>
        <v>4026</v>
      </c>
      <c r="E18" s="95">
        <f t="shared" ref="E18:T20" si="0">D18</f>
        <v>4026</v>
      </c>
      <c r="F18" s="95">
        <f t="shared" si="0"/>
        <v>4026</v>
      </c>
      <c r="G18" s="95">
        <f t="shared" si="0"/>
        <v>4026</v>
      </c>
      <c r="H18" s="95">
        <f t="shared" si="0"/>
        <v>4026</v>
      </c>
      <c r="I18" s="113">
        <f t="shared" si="0"/>
        <v>4026</v>
      </c>
      <c r="J18" s="113">
        <f t="shared" si="0"/>
        <v>4026</v>
      </c>
      <c r="K18" s="113">
        <f t="shared" si="0"/>
        <v>4026</v>
      </c>
      <c r="L18" s="113">
        <f t="shared" si="0"/>
        <v>4026</v>
      </c>
      <c r="M18" s="113">
        <f t="shared" si="0"/>
        <v>4026</v>
      </c>
      <c r="N18" s="113">
        <f t="shared" si="0"/>
        <v>4026</v>
      </c>
      <c r="O18" s="113">
        <f t="shared" si="0"/>
        <v>4026</v>
      </c>
      <c r="P18" s="113">
        <f t="shared" si="0"/>
        <v>4026</v>
      </c>
      <c r="Q18" s="113">
        <f t="shared" si="0"/>
        <v>4026</v>
      </c>
      <c r="R18" s="113">
        <f t="shared" si="0"/>
        <v>4026</v>
      </c>
      <c r="S18" s="113">
        <f t="shared" si="0"/>
        <v>4026</v>
      </c>
      <c r="T18" s="113">
        <f t="shared" si="0"/>
        <v>4026</v>
      </c>
      <c r="U18" s="113">
        <f t="shared" ref="U18:AE20" si="1">T18</f>
        <v>4026</v>
      </c>
      <c r="V18" s="113">
        <f t="shared" si="1"/>
        <v>4026</v>
      </c>
      <c r="W18" s="113">
        <f t="shared" si="1"/>
        <v>4026</v>
      </c>
      <c r="X18" s="113">
        <f t="shared" si="1"/>
        <v>4026</v>
      </c>
      <c r="Y18" s="113">
        <f t="shared" si="1"/>
        <v>4026</v>
      </c>
      <c r="Z18" s="113">
        <f t="shared" si="1"/>
        <v>4026</v>
      </c>
      <c r="AA18" s="113">
        <f t="shared" si="1"/>
        <v>4026</v>
      </c>
      <c r="AB18" s="113">
        <f t="shared" si="1"/>
        <v>4026</v>
      </c>
      <c r="AC18" s="113">
        <f t="shared" si="1"/>
        <v>4026</v>
      </c>
      <c r="AD18" s="113">
        <f t="shared" si="1"/>
        <v>4026</v>
      </c>
      <c r="AE18" s="113">
        <f t="shared" si="1"/>
        <v>4026</v>
      </c>
      <c r="AF18" s="113"/>
      <c r="AG18" s="113"/>
      <c r="AH18" s="113">
        <f>AE18</f>
        <v>4026</v>
      </c>
      <c r="AI18" s="113"/>
      <c r="AJ18" s="113"/>
      <c r="AK18" s="113">
        <f>AH18</f>
        <v>4026</v>
      </c>
      <c r="AL18" s="92"/>
    </row>
    <row r="19" spans="2:38" ht="48" customHeight="1" x14ac:dyDescent="0.35">
      <c r="B19" s="58" t="s">
        <v>201</v>
      </c>
      <c r="C19" s="95">
        <v>3845</v>
      </c>
      <c r="D19" s="95">
        <f t="shared" ref="D19:H20" si="2">C19</f>
        <v>3845</v>
      </c>
      <c r="E19" s="95">
        <f t="shared" si="2"/>
        <v>3845</v>
      </c>
      <c r="F19" s="95">
        <f t="shared" si="2"/>
        <v>3845</v>
      </c>
      <c r="G19" s="95">
        <f t="shared" si="2"/>
        <v>3845</v>
      </c>
      <c r="H19" s="95">
        <f t="shared" si="2"/>
        <v>3845</v>
      </c>
      <c r="I19" s="113">
        <f t="shared" si="0"/>
        <v>3845</v>
      </c>
      <c r="J19" s="113">
        <f t="shared" si="0"/>
        <v>3845</v>
      </c>
      <c r="K19" s="113">
        <f t="shared" si="0"/>
        <v>3845</v>
      </c>
      <c r="L19" s="113">
        <f t="shared" si="0"/>
        <v>3845</v>
      </c>
      <c r="M19" s="113">
        <f t="shared" si="0"/>
        <v>3845</v>
      </c>
      <c r="N19" s="113">
        <f t="shared" si="0"/>
        <v>3845</v>
      </c>
      <c r="O19" s="113">
        <f t="shared" si="0"/>
        <v>3845</v>
      </c>
      <c r="P19" s="113">
        <f t="shared" si="0"/>
        <v>3845</v>
      </c>
      <c r="Q19" s="113">
        <f t="shared" si="0"/>
        <v>3845</v>
      </c>
      <c r="R19" s="113">
        <f t="shared" si="0"/>
        <v>3845</v>
      </c>
      <c r="S19" s="113">
        <f t="shared" si="0"/>
        <v>3845</v>
      </c>
      <c r="T19" s="113">
        <f t="shared" si="0"/>
        <v>3845</v>
      </c>
      <c r="U19" s="113">
        <f t="shared" si="1"/>
        <v>3845</v>
      </c>
      <c r="V19" s="113">
        <f t="shared" si="1"/>
        <v>3845</v>
      </c>
      <c r="W19" s="113">
        <f t="shared" si="1"/>
        <v>3845</v>
      </c>
      <c r="X19" s="113">
        <f t="shared" si="1"/>
        <v>3845</v>
      </c>
      <c r="Y19" s="113">
        <f t="shared" si="1"/>
        <v>3845</v>
      </c>
      <c r="Z19" s="113">
        <f t="shared" si="1"/>
        <v>3845</v>
      </c>
      <c r="AA19" s="113">
        <f t="shared" si="1"/>
        <v>3845</v>
      </c>
      <c r="AB19" s="113">
        <f t="shared" si="1"/>
        <v>3845</v>
      </c>
      <c r="AC19" s="113">
        <f t="shared" si="1"/>
        <v>3845</v>
      </c>
      <c r="AD19" s="113">
        <f t="shared" si="1"/>
        <v>3845</v>
      </c>
      <c r="AE19" s="113">
        <f t="shared" si="1"/>
        <v>3845</v>
      </c>
      <c r="AF19" s="113"/>
      <c r="AG19" s="113"/>
      <c r="AH19" s="113">
        <f>AE19</f>
        <v>3845</v>
      </c>
      <c r="AI19" s="113"/>
      <c r="AJ19" s="113"/>
      <c r="AK19" s="113">
        <f>AH19</f>
        <v>3845</v>
      </c>
    </row>
    <row r="20" spans="2:38" ht="48" customHeight="1" x14ac:dyDescent="0.35">
      <c r="B20" s="58" t="s">
        <v>225</v>
      </c>
      <c r="C20" s="95">
        <v>3664</v>
      </c>
      <c r="D20" s="95">
        <f t="shared" si="2"/>
        <v>3664</v>
      </c>
      <c r="E20" s="95">
        <f t="shared" si="2"/>
        <v>3664</v>
      </c>
      <c r="F20" s="95">
        <f t="shared" si="2"/>
        <v>3664</v>
      </c>
      <c r="G20" s="95">
        <f t="shared" si="2"/>
        <v>3664</v>
      </c>
      <c r="H20" s="95">
        <f t="shared" si="2"/>
        <v>3664</v>
      </c>
      <c r="I20" s="113">
        <f t="shared" si="0"/>
        <v>3664</v>
      </c>
      <c r="J20" s="113">
        <f t="shared" si="0"/>
        <v>3664</v>
      </c>
      <c r="K20" s="113">
        <f t="shared" si="0"/>
        <v>3664</v>
      </c>
      <c r="L20" s="113">
        <f t="shared" si="0"/>
        <v>3664</v>
      </c>
      <c r="M20" s="113">
        <f t="shared" si="0"/>
        <v>3664</v>
      </c>
      <c r="N20" s="113">
        <f t="shared" si="0"/>
        <v>3664</v>
      </c>
      <c r="O20" s="113">
        <f t="shared" si="0"/>
        <v>3664</v>
      </c>
      <c r="P20" s="113">
        <f t="shared" si="0"/>
        <v>3664</v>
      </c>
      <c r="Q20" s="113">
        <f t="shared" si="0"/>
        <v>3664</v>
      </c>
      <c r="R20" s="113">
        <f t="shared" si="0"/>
        <v>3664</v>
      </c>
      <c r="S20" s="113">
        <f t="shared" si="0"/>
        <v>3664</v>
      </c>
      <c r="T20" s="113">
        <f t="shared" si="0"/>
        <v>3664</v>
      </c>
      <c r="U20" s="113">
        <f t="shared" si="1"/>
        <v>3664</v>
      </c>
      <c r="V20" s="113">
        <f t="shared" si="1"/>
        <v>3664</v>
      </c>
      <c r="W20" s="113">
        <f t="shared" si="1"/>
        <v>3664</v>
      </c>
      <c r="X20" s="113">
        <f t="shared" si="1"/>
        <v>3664</v>
      </c>
      <c r="Y20" s="113">
        <f t="shared" si="1"/>
        <v>3664</v>
      </c>
      <c r="Z20" s="113">
        <f t="shared" si="1"/>
        <v>3664</v>
      </c>
      <c r="AA20" s="113">
        <f t="shared" si="1"/>
        <v>3664</v>
      </c>
      <c r="AB20" s="113">
        <f t="shared" si="1"/>
        <v>3664</v>
      </c>
      <c r="AC20" s="113">
        <f t="shared" si="1"/>
        <v>3664</v>
      </c>
      <c r="AD20" s="113">
        <f t="shared" si="1"/>
        <v>3664</v>
      </c>
      <c r="AE20" s="113">
        <f t="shared" si="1"/>
        <v>3664</v>
      </c>
      <c r="AF20" s="113"/>
      <c r="AG20" s="113"/>
      <c r="AH20" s="113">
        <f>AE20</f>
        <v>3664</v>
      </c>
      <c r="AI20" s="113"/>
      <c r="AJ20" s="113"/>
      <c r="AK20" s="113">
        <f>AH20</f>
        <v>3664</v>
      </c>
    </row>
    <row r="21" spans="2:38" ht="63" x14ac:dyDescent="0.35">
      <c r="B21" s="96" t="s">
        <v>192</v>
      </c>
      <c r="C21" s="248">
        <v>1</v>
      </c>
      <c r="D21" s="248"/>
      <c r="E21" s="248"/>
      <c r="F21" s="248"/>
      <c r="G21" s="248"/>
      <c r="H21" s="248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</row>
    <row r="22" spans="2:38" ht="26.25" x14ac:dyDescent="0.4">
      <c r="B22" s="98" t="s">
        <v>193</v>
      </c>
      <c r="C22" s="249" t="s">
        <v>194</v>
      </c>
      <c r="D22" s="249"/>
      <c r="E22" s="249"/>
      <c r="F22" s="249"/>
      <c r="G22" s="249"/>
      <c r="H22" s="249"/>
    </row>
    <row r="23" spans="2:38" ht="26.25" x14ac:dyDescent="0.4">
      <c r="B23" s="98" t="s">
        <v>197</v>
      </c>
      <c r="C23" s="246" t="s">
        <v>226</v>
      </c>
      <c r="D23" s="246"/>
      <c r="E23" s="246"/>
      <c r="F23" s="246"/>
      <c r="G23" s="246"/>
      <c r="H23" s="246"/>
    </row>
    <row r="24" spans="2:38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8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8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8" ht="26.25" customHeight="1" x14ac:dyDescent="0.35">
      <c r="B27" s="96" t="s">
        <v>203</v>
      </c>
      <c r="C27" s="246" t="s">
        <v>204</v>
      </c>
      <c r="D27" s="246"/>
      <c r="E27" s="246"/>
      <c r="F27" s="246"/>
      <c r="G27" s="246"/>
      <c r="H27" s="246"/>
    </row>
    <row r="28" spans="2:38" ht="26.25" customHeight="1" x14ac:dyDescent="0.35">
      <c r="B28" s="96" t="s">
        <v>206</v>
      </c>
      <c r="C28" s="246" t="s">
        <v>207</v>
      </c>
      <c r="D28" s="246"/>
      <c r="E28" s="246"/>
      <c r="F28" s="246"/>
      <c r="G28" s="246"/>
      <c r="H28" s="246"/>
    </row>
    <row r="29" spans="2:38" ht="63" customHeight="1" x14ac:dyDescent="0.35">
      <c r="B29" s="96" t="s">
        <v>209</v>
      </c>
      <c r="C29" s="246"/>
      <c r="D29" s="246"/>
      <c r="E29" s="246"/>
      <c r="F29" s="246"/>
      <c r="G29" s="246"/>
      <c r="H29" s="246"/>
    </row>
    <row r="30" spans="2:38" ht="26.25" x14ac:dyDescent="0.35">
      <c r="B30" s="114"/>
      <c r="C30" s="270"/>
      <c r="D30" s="270"/>
      <c r="E30" s="270"/>
      <c r="F30" s="270"/>
      <c r="G30" s="246"/>
      <c r="H30" s="246"/>
    </row>
    <row r="32" spans="2:38" x14ac:dyDescent="0.25">
      <c r="C32" s="101"/>
      <c r="E32" s="84"/>
    </row>
    <row r="33" spans="3:679" x14ac:dyDescent="0.25">
      <c r="C33" s="101"/>
      <c r="E33" s="84"/>
    </row>
    <row r="34" spans="3:679" x14ac:dyDescent="0.25">
      <c r="C34" s="101"/>
      <c r="E34" s="84"/>
    </row>
    <row r="35" spans="3:679" x14ac:dyDescent="0.25">
      <c r="C35" s="101"/>
      <c r="E35" s="84"/>
    </row>
    <row r="36" spans="3:679" x14ac:dyDescent="0.25">
      <c r="C36" s="101"/>
      <c r="E36" s="84"/>
    </row>
    <row r="37" spans="3:679" x14ac:dyDescent="0.25">
      <c r="C37" s="101"/>
      <c r="E37" s="84"/>
    </row>
    <row r="38" spans="3:679" x14ac:dyDescent="0.25">
      <c r="C38" s="101"/>
      <c r="E38" s="84"/>
    </row>
    <row r="39" spans="3:679" x14ac:dyDescent="0.25">
      <c r="C39" s="101"/>
      <c r="E39" s="84"/>
    </row>
    <row r="40" spans="3:679" x14ac:dyDescent="0.25">
      <c r="C40" s="101"/>
      <c r="E40" s="84"/>
    </row>
    <row r="41" spans="3:679" x14ac:dyDescent="0.25">
      <c r="C41" s="101"/>
      <c r="E41" s="84"/>
    </row>
    <row r="42" spans="3:679" x14ac:dyDescent="0.25">
      <c r="C42" s="101"/>
      <c r="E42" s="84"/>
    </row>
    <row r="43" spans="3:679" x14ac:dyDescent="0.25">
      <c r="C43" s="101"/>
      <c r="E43" s="84"/>
      <c r="ZA43" s="102">
        <f>'[2]1'!$T$5</f>
        <v>1321.0087719298247</v>
      </c>
      <c r="ZB43" s="102">
        <f>'[2]2'!$T$5</f>
        <v>1320.8157894736842</v>
      </c>
      <c r="ZC43" s="102">
        <f>'[2]3'!$T$5</f>
        <v>1318.4385964912281</v>
      </c>
    </row>
    <row r="44" spans="3:679" x14ac:dyDescent="0.25">
      <c r="C44" s="101"/>
      <c r="E44" s="84"/>
      <c r="ZA44" s="102">
        <f>'[2]1'!$U$5</f>
        <v>1325.6578947368421</v>
      </c>
      <c r="ZB44" s="102">
        <f>'[2]2'!$U$5</f>
        <v>1324.219298245614</v>
      </c>
      <c r="ZC44" s="102">
        <f>'[2]3'!$U$5</f>
        <v>1324.359649122807</v>
      </c>
    </row>
    <row r="45" spans="3:679" x14ac:dyDescent="0.25">
      <c r="C45" s="101"/>
      <c r="E45" s="84"/>
      <c r="ZA45" s="102">
        <f>'[2]1'!$V$5</f>
        <v>1331.8333333333335</v>
      </c>
      <c r="ZB45" s="102">
        <f>'[2]2'!$V$5</f>
        <v>1321.5263157894738</v>
      </c>
      <c r="ZC45" s="102">
        <f>'[2]3'!$V$5</f>
        <v>1322.0526315789475</v>
      </c>
    </row>
    <row r="46" spans="3:679" x14ac:dyDescent="0.25">
      <c r="C46" s="101"/>
      <c r="E46" s="84"/>
      <c r="ZA46" s="102">
        <f>'[2]1'!$W$5</f>
        <v>1330.7280701754385</v>
      </c>
      <c r="ZB46" s="102">
        <f>'[2]2'!$W$5</f>
        <v>1318.3333333333333</v>
      </c>
      <c r="ZC46" s="102">
        <f>'[2]3'!$W$5</f>
        <v>1322.6228070175439</v>
      </c>
    </row>
    <row r="47" spans="3:679" x14ac:dyDescent="0.25">
      <c r="C47" s="101"/>
      <c r="E47" s="84"/>
      <c r="ZA47" s="102">
        <f>'[2]1'!$X$5</f>
        <v>1323.4736842105262</v>
      </c>
      <c r="ZB47" s="102">
        <f>'[2]2'!$X$5</f>
        <v>1328.8771929824561</v>
      </c>
      <c r="ZC47" s="102">
        <f>'[2]3'!$X$5</f>
        <v>1316.6578947368421</v>
      </c>
    </row>
    <row r="48" spans="3:679" x14ac:dyDescent="0.25">
      <c r="C48" s="101"/>
      <c r="E48" s="84"/>
      <c r="ZA48" s="102">
        <f>'[2]1'!$AA$5</f>
        <v>1331.8333333333335</v>
      </c>
      <c r="ZB48" s="102">
        <f>'[2]2'!$AA$5</f>
        <v>1328.8771929824561</v>
      </c>
      <c r="ZC48" s="102">
        <f>'[2]3'!$AA$5</f>
        <v>1324.359649122807</v>
      </c>
    </row>
    <row r="49" spans="3:705" x14ac:dyDescent="0.25">
      <c r="C49" s="101"/>
      <c r="E49" s="84"/>
    </row>
    <row r="50" spans="3:705" x14ac:dyDescent="0.25">
      <c r="C50" s="101"/>
      <c r="E50" s="84"/>
    </row>
    <row r="51" spans="3:705" x14ac:dyDescent="0.25">
      <c r="C51" s="101"/>
      <c r="E51" s="84"/>
      <c r="ZA51" s="103"/>
      <c r="ZB51" s="103"/>
      <c r="ZC51" s="103"/>
      <c r="ZD51" s="103"/>
      <c r="ZE51" s="103"/>
      <c r="ZF51" s="103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  <c r="ZZ51" s="102"/>
      <c r="AAA51" s="102"/>
      <c r="AAB51" s="102"/>
      <c r="AAC51" s="102"/>
    </row>
    <row r="52" spans="3:705" x14ac:dyDescent="0.25">
      <c r="C52" s="101"/>
      <c r="E52" s="84"/>
      <c r="ZA52" s="104"/>
      <c r="ZB52" s="104"/>
      <c r="ZC52" s="104"/>
      <c r="ZD52" s="104"/>
      <c r="ZE52" s="104"/>
      <c r="ZF52" s="104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  <c r="ZZ52" s="102"/>
      <c r="AAA52" s="102"/>
      <c r="AAB52" s="102"/>
      <c r="AAC52" s="102"/>
    </row>
    <row r="53" spans="3:705" x14ac:dyDescent="0.25">
      <c r="C53" s="101"/>
      <c r="ZA53" s="104"/>
      <c r="ZB53" s="105"/>
      <c r="ZC53" s="105"/>
      <c r="ZD53" s="105"/>
      <c r="ZE53" s="105"/>
      <c r="ZF53" s="105"/>
    </row>
    <row r="54" spans="3:705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ZA54" s="102"/>
    </row>
    <row r="55" spans="3:705" x14ac:dyDescent="0.25">
      <c r="ZA55" s="102"/>
    </row>
    <row r="56" spans="3:705" x14ac:dyDescent="0.25">
      <c r="ZA56" s="102"/>
    </row>
  </sheetData>
  <mergeCells count="40">
    <mergeCell ref="B1:AK1"/>
    <mergeCell ref="B2:AK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2" orientation="landscape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>
    <tabColor theme="8" tint="0.59999389629810485"/>
    <pageSetUpPr fitToPage="1"/>
  </sheetPr>
  <dimension ref="B1:ZY54"/>
  <sheetViews>
    <sheetView zoomScale="40" zoomScaleNormal="40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Sox Emissions CO 4</v>
      </c>
      <c r="DR1" s="56" t="str">
        <f>S6</f>
        <v xml:space="preserve"> mg/Nm3</v>
      </c>
    </row>
    <row r="2" spans="2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1" t="s">
        <v>173</v>
      </c>
      <c r="C3" s="251"/>
      <c r="D3" s="251"/>
      <c r="E3" s="251"/>
      <c r="F3" s="252"/>
      <c r="G3" s="257">
        <f>EE2</f>
        <v>45474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212</v>
      </c>
      <c r="AB3" s="250">
        <f>EE3</f>
        <v>800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DATA'!Q450</f>
        <v>800</v>
      </c>
      <c r="DQ3" s="71">
        <f>'MASTER DATA'!R450</f>
        <v>800</v>
      </c>
      <c r="DR3" s="71">
        <f>'MASTER DATA'!S450</f>
        <v>800</v>
      </c>
      <c r="DS3" s="71">
        <f>'MASTER DATA'!T450</f>
        <v>800</v>
      </c>
      <c r="DT3" s="71">
        <f>'MASTER DATA'!U450</f>
        <v>800</v>
      </c>
      <c r="DU3" s="71">
        <f>'MASTER DATA'!V450</f>
        <v>800</v>
      </c>
      <c r="DV3" s="71">
        <f>'MASTER DATA'!W450</f>
        <v>800</v>
      </c>
      <c r="DW3" s="71">
        <f>'MASTER DATA'!X450</f>
        <v>800</v>
      </c>
      <c r="DX3" s="71">
        <f>'MASTER DATA'!Y450</f>
        <v>800</v>
      </c>
      <c r="DY3" s="71">
        <f>'MASTER DATA'!Z450</f>
        <v>800</v>
      </c>
      <c r="DZ3" s="71">
        <f>'MASTER DATA'!AA450</f>
        <v>800</v>
      </c>
      <c r="EA3" s="71">
        <f>'MASTER DATA'!AB450</f>
        <v>800</v>
      </c>
      <c r="EB3" s="71">
        <f>'MASTER DATA'!AC450</f>
        <v>800</v>
      </c>
      <c r="EC3" s="71">
        <f>'MASTER DATA'!AD450</f>
        <v>800</v>
      </c>
      <c r="ED3" s="71">
        <f>'MASTER DATA'!AE450</f>
        <v>800</v>
      </c>
      <c r="EE3" s="71">
        <f>'MASTER DATA'!AF450</f>
        <v>800</v>
      </c>
      <c r="EF3" s="71">
        <f>'MASTER DATA'!AG450</f>
        <v>800</v>
      </c>
      <c r="EG3" s="71">
        <f>'MASTER DATA'!AH450</f>
        <v>800</v>
      </c>
      <c r="EH3" s="71">
        <f>'MASTER DATA'!AI450</f>
        <v>800</v>
      </c>
      <c r="EI3" s="71">
        <f>'MASTER DATA'!AJ450</f>
        <v>800</v>
      </c>
      <c r="EJ3" s="71">
        <f>'MASTER DATA'!AK450</f>
        <v>800</v>
      </c>
      <c r="EK3" s="71">
        <f>'MASTER DATA'!AL450</f>
        <v>800</v>
      </c>
      <c r="EL3" s="71">
        <f>'MASTER DATA'!AM450</f>
        <v>800</v>
      </c>
      <c r="EM3" s="71">
        <f>'MASTER DATA'!AN450</f>
        <v>800</v>
      </c>
      <c r="EN3" s="71">
        <f>'MASTER DATA'!AO450</f>
        <v>800</v>
      </c>
      <c r="EO3" s="71">
        <f>'MASTER DATA'!AP450</f>
        <v>800</v>
      </c>
      <c r="EP3" s="71">
        <f>'MASTER DATA'!AQ450</f>
        <v>800</v>
      </c>
      <c r="EQ3" s="71">
        <f>'MASTER DATA'!AR450</f>
        <v>0</v>
      </c>
      <c r="ER3" s="71">
        <f>'MASTER DATA'!AS450</f>
        <v>0</v>
      </c>
      <c r="ES3" s="71">
        <f>'MASTER DATA'!AT450</f>
        <v>0</v>
      </c>
      <c r="ET3" s="71">
        <f>'MASTER DATA'!AU450</f>
        <v>0</v>
      </c>
      <c r="EU3" s="71">
        <f>'MASTER DATA'!AV450</f>
        <v>0</v>
      </c>
      <c r="EV3" s="71">
        <f>'MASTER DATA'!AW450</f>
        <v>0</v>
      </c>
      <c r="EW3" s="71">
        <f>'MASTER DATA'!AX450</f>
        <v>0</v>
      </c>
      <c r="EX3" s="71">
        <f>'MASTER DATA'!AY450</f>
        <v>0</v>
      </c>
      <c r="EY3" s="71">
        <f>'MASTER DATA'!AZ450</f>
        <v>0</v>
      </c>
      <c r="EZ3" s="71">
        <f>'MASTER DATA'!BA450</f>
        <v>0</v>
      </c>
      <c r="FA3" s="71">
        <f>'MASTER DATA'!BB450</f>
        <v>0</v>
      </c>
      <c r="FB3" s="71">
        <f>'MASTER DATA'!BC450</f>
        <v>0</v>
      </c>
      <c r="FC3" s="71">
        <f>'MASTER DATA'!BD450</f>
        <v>0</v>
      </c>
      <c r="FD3" s="71">
        <f>'MASTER DATA'!BE450</f>
        <v>0</v>
      </c>
      <c r="FE3" s="71">
        <f>'MASTER DATA'!BF450</f>
        <v>0</v>
      </c>
      <c r="FF3" s="71">
        <f>'MASTER DATA'!BG375</f>
        <v>0</v>
      </c>
      <c r="FG3" s="71">
        <f>'MASTER DATA'!BH375</f>
        <v>0</v>
      </c>
      <c r="FH3" s="71">
        <f>'MASTER DATA'!BI375</f>
        <v>0</v>
      </c>
      <c r="FI3" s="71">
        <f>'MASTER DATA'!BJ375</f>
        <v>0</v>
      </c>
      <c r="FJ3" s="71">
        <f>'MASTER DATA'!BK375</f>
        <v>0</v>
      </c>
      <c r="FK3" s="71">
        <f>'MASTER DATA'!BL375</f>
        <v>0</v>
      </c>
      <c r="FL3" s="71">
        <f>'MASTER DATA'!BM375</f>
        <v>0</v>
      </c>
      <c r="FM3" s="71">
        <f>'MASTER DATA'!BN378</f>
        <v>0</v>
      </c>
      <c r="FN3" s="71">
        <f>'MASTER DATA'!BO378</f>
        <v>0</v>
      </c>
      <c r="FO3" s="71">
        <f>'MASTER DATA'!BP378</f>
        <v>0</v>
      </c>
      <c r="FP3" s="71">
        <f>'MASTER DATA'!BQ378</f>
        <v>0</v>
      </c>
      <c r="FQ3" s="70">
        <f>'MASTER DATA'!BR67</f>
        <v>0</v>
      </c>
      <c r="FR3" s="70">
        <f>'MASTER DATA'!BS67</f>
        <v>0</v>
      </c>
      <c r="FS3" s="70">
        <f>'MASTER DATA'!BT67</f>
        <v>0</v>
      </c>
      <c r="FT3" s="70">
        <f>'MASTER DATA'!BU67</f>
        <v>0</v>
      </c>
    </row>
    <row r="4" spans="2:176" ht="41.45" customHeight="1" x14ac:dyDescent="0.5"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DATA'!Q451</f>
        <v>316.33359832635921</v>
      </c>
      <c r="DQ4" s="71">
        <f>'MASTER DATA'!R451</f>
        <v>272.67914189189185</v>
      </c>
      <c r="DR4" s="71">
        <f>'MASTER DATA'!S451</f>
        <v>243.11355873126524</v>
      </c>
      <c r="DS4" s="71">
        <f>'MASTER DATA'!T451</f>
        <v>220.40634784075587</v>
      </c>
      <c r="DT4" s="71">
        <f>'MASTER DATA'!U451</f>
        <v>191.4572942983954</v>
      </c>
      <c r="DU4" s="71">
        <f>'MASTER DATA'!V451</f>
        <v>281.13942200557085</v>
      </c>
      <c r="DV4" s="71">
        <f>'MASTER DATA'!W451</f>
        <v>276.06185709470788</v>
      </c>
      <c r="DW4" s="71">
        <f>'MASTER DATA'!X451</f>
        <v>194.18397877522611</v>
      </c>
      <c r="DX4" s="71">
        <f>'MASTER DATA'!Y451</f>
        <v>237.7917458712503</v>
      </c>
      <c r="DY4" s="71">
        <f>'MASTER DATA'!Z451</f>
        <v>241.96248652291115</v>
      </c>
      <c r="DZ4" s="71">
        <f>'MASTER DATA'!AA451</f>
        <v>294.18228212703127</v>
      </c>
      <c r="EA4" s="71">
        <f>'MASTER DATA'!AB451</f>
        <v>315.23091139668577</v>
      </c>
      <c r="EB4" s="71">
        <f>'MASTER DATA'!AC451</f>
        <v>290.97754260869556</v>
      </c>
      <c r="EC4" s="71">
        <f>'MASTER DATA'!AD451</f>
        <v>311.72936339074602</v>
      </c>
      <c r="ED4" s="71">
        <f>'MASTER DATA'!AE451</f>
        <v>333.5130885943496</v>
      </c>
      <c r="EE4" s="71">
        <f>'MASTER DATA'!AF451</f>
        <v>275.88</v>
      </c>
      <c r="EF4" s="71">
        <f>'MASTER DATA'!AG451</f>
        <v>0</v>
      </c>
      <c r="EG4" s="71">
        <f>'MASTER DATA'!AH451</f>
        <v>0</v>
      </c>
      <c r="EH4" s="71">
        <f>'MASTER DATA'!AI451</f>
        <v>0</v>
      </c>
      <c r="EI4" s="71">
        <f>'MASTER DATA'!AJ451</f>
        <v>0</v>
      </c>
      <c r="EJ4" s="71">
        <f>'MASTER DATA'!AK451</f>
        <v>0</v>
      </c>
      <c r="EK4" s="71">
        <f>'MASTER DATA'!AL451</f>
        <v>0</v>
      </c>
      <c r="EL4" s="71">
        <f>'MASTER DATA'!AM451</f>
        <v>0</v>
      </c>
      <c r="EM4" s="71">
        <f>'MASTER DATA'!AN451</f>
        <v>0</v>
      </c>
      <c r="EN4" s="71">
        <f>'MASTER DATA'!AO451</f>
        <v>0</v>
      </c>
      <c r="EO4" s="71">
        <f>'MASTER DATA'!AP451</f>
        <v>0</v>
      </c>
      <c r="EP4" s="71">
        <f>'MASTER DATA'!AQ451</f>
        <v>0</v>
      </c>
      <c r="EQ4" s="71">
        <f>'MASTER DATA'!AR451</f>
        <v>0</v>
      </c>
      <c r="ER4" s="71">
        <f>'MASTER DATA'!AS451</f>
        <v>0</v>
      </c>
      <c r="ES4" s="71">
        <f>'MASTER DATA'!AT451</f>
        <v>0</v>
      </c>
      <c r="ET4" s="71">
        <f>'MASTER DATA'!AU451</f>
        <v>0</v>
      </c>
      <c r="EU4" s="71">
        <f>'MASTER DATA'!AV451</f>
        <v>0</v>
      </c>
      <c r="EV4" s="71">
        <f>'MASTER DATA'!AW451</f>
        <v>0</v>
      </c>
      <c r="EW4" s="71">
        <f>'MASTER DATA'!AX451</f>
        <v>0</v>
      </c>
      <c r="EX4" s="71">
        <f>'MASTER DATA'!AY451</f>
        <v>0</v>
      </c>
      <c r="EY4" s="71">
        <f>'MASTER DATA'!AZ451</f>
        <v>0</v>
      </c>
      <c r="EZ4" s="71">
        <f>'MASTER DATA'!BA451</f>
        <v>0</v>
      </c>
      <c r="FA4" s="71">
        <f>'MASTER DATA'!BB451</f>
        <v>0</v>
      </c>
      <c r="FB4" s="71">
        <f>'MASTER DATA'!BC451</f>
        <v>0</v>
      </c>
      <c r="FC4" s="71">
        <f>'MASTER DATA'!BD451</f>
        <v>0</v>
      </c>
      <c r="FD4" s="71">
        <f>'MASTER DATA'!BE451</f>
        <v>0</v>
      </c>
      <c r="FE4" s="71">
        <f>'MASTER DATA'!BF451</f>
        <v>0</v>
      </c>
      <c r="FF4" s="71">
        <f>'MASTER DATA'!BG376</f>
        <v>0</v>
      </c>
      <c r="FG4" s="71">
        <f>'MASTER DATA'!BH376</f>
        <v>0</v>
      </c>
      <c r="FH4" s="71">
        <f>'MASTER DATA'!BI376</f>
        <v>0</v>
      </c>
      <c r="FI4" s="71">
        <f>'MASTER DATA'!BJ376</f>
        <v>0</v>
      </c>
      <c r="FJ4" s="71">
        <f>'MASTER DATA'!BK376</f>
        <v>0</v>
      </c>
      <c r="FK4" s="71">
        <f>'MASTER DATA'!BL376</f>
        <v>0</v>
      </c>
      <c r="FL4" s="71">
        <f>'MASTER DATA'!BM376</f>
        <v>0</v>
      </c>
      <c r="FM4" s="71">
        <f>'MASTER DATA'!BN379</f>
        <v>0</v>
      </c>
      <c r="FN4" s="71">
        <f>'MASTER DATA'!BO379</f>
        <v>0</v>
      </c>
      <c r="FO4" s="71">
        <f>'MASTER DATA'!BP379</f>
        <v>0</v>
      </c>
      <c r="FP4" s="71">
        <f>'MASTER DATA'!BQ379</f>
        <v>0</v>
      </c>
      <c r="FQ4" s="70">
        <f>'MASTER DATA'!BR68</f>
        <v>0</v>
      </c>
      <c r="FR4" s="70">
        <f>'MASTER DATA'!BS68</f>
        <v>0</v>
      </c>
      <c r="FS4" s="70">
        <f>'MASTER DATA'!BT68</f>
        <v>0</v>
      </c>
      <c r="FT4" s="70">
        <f>'MASTER DATA'!BU68</f>
        <v>0</v>
      </c>
    </row>
    <row r="5" spans="2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DATA'!C450</f>
        <v xml:space="preserve"> mg/Nm3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1" t="s">
        <v>188</v>
      </c>
      <c r="C7" s="251"/>
      <c r="D7" s="251"/>
      <c r="E7" s="251"/>
      <c r="F7" s="252"/>
      <c r="G7" s="263" t="str">
        <f>'MASTER DATA'!B450</f>
        <v>Sox Emissions CO 4</v>
      </c>
      <c r="H7" s="264"/>
      <c r="I7" s="264"/>
      <c r="J7" s="264"/>
      <c r="K7" s="264"/>
      <c r="L7" s="264"/>
      <c r="M7" s="264"/>
      <c r="N7" s="265"/>
      <c r="O7" s="60" t="s">
        <v>189</v>
      </c>
      <c r="P7" s="74"/>
      <c r="Q7" s="74"/>
      <c r="R7" s="74"/>
      <c r="S7" s="269">
        <f>ED4</f>
        <v>333.5130885943496</v>
      </c>
      <c r="T7" s="269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1"/>
      <c r="C8" s="251"/>
      <c r="D8" s="251"/>
      <c r="E8" s="251"/>
      <c r="F8" s="252"/>
      <c r="G8" s="266"/>
      <c r="H8" s="267"/>
      <c r="I8" s="267"/>
      <c r="J8" s="267"/>
      <c r="K8" s="267"/>
      <c r="L8" s="267"/>
      <c r="M8" s="267"/>
      <c r="N8" s="268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333.5130885943496</v>
      </c>
      <c r="AH9" s="57"/>
      <c r="AK9" s="75">
        <f>222/224*100</f>
        <v>99.107142857142861</v>
      </c>
    </row>
    <row r="10" spans="2:176" ht="408.75" customHeight="1" x14ac:dyDescent="0.25">
      <c r="B10" s="247" t="str">
        <f>G7</f>
        <v>Sox Emissions CO 4</v>
      </c>
      <c r="G10" s="84">
        <f>EE3</f>
        <v>800</v>
      </c>
      <c r="AH10" s="57"/>
      <c r="AI10" s="85"/>
    </row>
    <row r="11" spans="2:176" ht="408" customHeight="1" x14ac:dyDescent="0.25">
      <c r="B11" s="247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19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>
    <tabColor theme="8" tint="0.59999389629810485"/>
    <pageSetUpPr fitToPage="1"/>
  </sheetPr>
  <dimension ref="B1:ZY54"/>
  <sheetViews>
    <sheetView zoomScale="40" zoomScaleNormal="40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Sox Emissions CO 3</v>
      </c>
      <c r="DR1" s="56" t="str">
        <f>S6</f>
        <v xml:space="preserve"> mg/Nm3</v>
      </c>
    </row>
    <row r="2" spans="2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1" t="s">
        <v>173</v>
      </c>
      <c r="C3" s="251"/>
      <c r="D3" s="251"/>
      <c r="E3" s="251"/>
      <c r="F3" s="252"/>
      <c r="G3" s="257">
        <f>EE2</f>
        <v>45474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212</v>
      </c>
      <c r="AB3" s="250">
        <f>EE3</f>
        <v>800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DATA'!Q441</f>
        <v>800</v>
      </c>
      <c r="DQ3" s="71">
        <f>'MASTER DATA'!R441</f>
        <v>800</v>
      </c>
      <c r="DR3" s="71">
        <f>'MASTER DATA'!S441</f>
        <v>800</v>
      </c>
      <c r="DS3" s="71">
        <f>'MASTER DATA'!T441</f>
        <v>800</v>
      </c>
      <c r="DT3" s="71">
        <f>'MASTER DATA'!U441</f>
        <v>800</v>
      </c>
      <c r="DU3" s="71">
        <f>'MASTER DATA'!V441</f>
        <v>800</v>
      </c>
      <c r="DV3" s="71">
        <f>'MASTER DATA'!W441</f>
        <v>800</v>
      </c>
      <c r="DW3" s="71">
        <f>'MASTER DATA'!X441</f>
        <v>800</v>
      </c>
      <c r="DX3" s="71">
        <f>'MASTER DATA'!Y441</f>
        <v>800</v>
      </c>
      <c r="DY3" s="71">
        <f>'MASTER DATA'!Z441</f>
        <v>800</v>
      </c>
      <c r="DZ3" s="71">
        <f>'MASTER DATA'!AA441</f>
        <v>800</v>
      </c>
      <c r="EA3" s="71">
        <f>'MASTER DATA'!AB441</f>
        <v>800</v>
      </c>
      <c r="EB3" s="71">
        <f>'MASTER DATA'!AC441</f>
        <v>800</v>
      </c>
      <c r="EC3" s="71">
        <f>'MASTER DATA'!AD441</f>
        <v>800</v>
      </c>
      <c r="ED3" s="71">
        <f>'MASTER DATA'!AE441</f>
        <v>800</v>
      </c>
      <c r="EE3" s="71">
        <f>'MASTER DATA'!AF441</f>
        <v>800</v>
      </c>
      <c r="EF3" s="71">
        <f>'MASTER DATA'!AG441</f>
        <v>800</v>
      </c>
      <c r="EG3" s="71">
        <f>'MASTER DATA'!AH441</f>
        <v>800</v>
      </c>
      <c r="EH3" s="71">
        <f>'MASTER DATA'!AI441</f>
        <v>800</v>
      </c>
      <c r="EI3" s="71">
        <f>'MASTER DATA'!AJ441</f>
        <v>800</v>
      </c>
      <c r="EJ3" s="71">
        <f>'MASTER DATA'!AK441</f>
        <v>800</v>
      </c>
      <c r="EK3" s="71">
        <f>'MASTER DATA'!AL441</f>
        <v>800</v>
      </c>
      <c r="EL3" s="71">
        <f>'MASTER DATA'!AM441</f>
        <v>800</v>
      </c>
      <c r="EM3" s="71">
        <f>'MASTER DATA'!AN441</f>
        <v>800</v>
      </c>
      <c r="EN3" s="71">
        <f>'MASTER DATA'!AO441</f>
        <v>800</v>
      </c>
      <c r="EO3" s="71">
        <f>'MASTER DATA'!AP441</f>
        <v>800</v>
      </c>
      <c r="EP3" s="71">
        <f>'MASTER DATA'!AQ441</f>
        <v>800</v>
      </c>
      <c r="EQ3" s="71">
        <f>'MASTER DATA'!AR441</f>
        <v>0</v>
      </c>
      <c r="ER3" s="71">
        <f>'MASTER DATA'!AS441</f>
        <v>0</v>
      </c>
      <c r="ES3" s="71">
        <f>'MASTER DATA'!AT441</f>
        <v>0</v>
      </c>
      <c r="ET3" s="71">
        <f>'MASTER DATA'!AU441</f>
        <v>0</v>
      </c>
      <c r="EU3" s="71">
        <f>'MASTER DATA'!AV441</f>
        <v>0</v>
      </c>
      <c r="EV3" s="71">
        <f>'MASTER DATA'!AW441</f>
        <v>0</v>
      </c>
      <c r="EW3" s="71">
        <f>'MASTER DATA'!AX441</f>
        <v>0</v>
      </c>
      <c r="EX3" s="71">
        <f>'MASTER DATA'!AY441</f>
        <v>0</v>
      </c>
      <c r="EY3" s="71">
        <f>'MASTER DATA'!AZ441</f>
        <v>0</v>
      </c>
      <c r="EZ3" s="71">
        <f>'MASTER DATA'!BA441</f>
        <v>0</v>
      </c>
      <c r="FA3" s="71">
        <f>'MASTER DATA'!BB441</f>
        <v>0</v>
      </c>
      <c r="FB3" s="71">
        <f>'MASTER DATA'!BC441</f>
        <v>0</v>
      </c>
      <c r="FC3" s="71">
        <f>'MASTER DATA'!BD441</f>
        <v>0</v>
      </c>
      <c r="FD3" s="71">
        <f>'MASTER DATA'!BE441</f>
        <v>0</v>
      </c>
      <c r="FE3" s="71">
        <f>'MASTER DATA'!BF441</f>
        <v>0</v>
      </c>
      <c r="FF3" s="71">
        <f>'MASTER DATA'!BG441</f>
        <v>0</v>
      </c>
      <c r="FG3" s="71">
        <f>'MASTER DATA'!BH441</f>
        <v>0</v>
      </c>
      <c r="FH3" s="71">
        <f>'MASTER DATA'!BI441</f>
        <v>0</v>
      </c>
      <c r="FI3" s="71">
        <f>'MASTER DATA'!BJ441</f>
        <v>0</v>
      </c>
      <c r="FJ3" s="71">
        <f>'MASTER DATA'!BK441</f>
        <v>0</v>
      </c>
      <c r="FK3" s="71">
        <f>'MASTER DATA'!BL441</f>
        <v>0</v>
      </c>
      <c r="FL3" s="71">
        <f>'MASTER DATA'!BM441</f>
        <v>0</v>
      </c>
      <c r="FM3" s="71">
        <f>'MASTER DATA'!BN441</f>
        <v>0</v>
      </c>
      <c r="FN3" s="71">
        <f>'MASTER DATA'!BO441</f>
        <v>0</v>
      </c>
      <c r="FO3" s="71">
        <f>'MASTER DATA'!BP441</f>
        <v>0</v>
      </c>
      <c r="FP3" s="71">
        <f>'MASTER DATA'!BQ441</f>
        <v>0</v>
      </c>
      <c r="FQ3" s="70">
        <f>'MASTER DATA'!BR67</f>
        <v>0</v>
      </c>
      <c r="FR3" s="70">
        <f>'MASTER DATA'!BS67</f>
        <v>0</v>
      </c>
      <c r="FS3" s="70">
        <f>'MASTER DATA'!BT67</f>
        <v>0</v>
      </c>
      <c r="FT3" s="70">
        <f>'MASTER DATA'!BU67</f>
        <v>0</v>
      </c>
    </row>
    <row r="4" spans="2:176" ht="41.45" customHeight="1" x14ac:dyDescent="0.5"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DATA'!Q442</f>
        <v>329.95198221757352</v>
      </c>
      <c r="DQ4" s="71">
        <f>'MASTER DATA'!R442</f>
        <v>259.83300675675673</v>
      </c>
      <c r="DR4" s="71">
        <f>'MASTER DATA'!S442</f>
        <v>198.1359149529454</v>
      </c>
      <c r="DS4" s="71">
        <f>'MASTER DATA'!T442</f>
        <v>207.03112179487212</v>
      </c>
      <c r="DT4" s="71">
        <f>'MASTER DATA'!U442</f>
        <v>204.98720382383044</v>
      </c>
      <c r="DU4" s="71">
        <f>'MASTER DATA'!V442</f>
        <v>243.62013579387218</v>
      </c>
      <c r="DV4" s="71">
        <f>'MASTER DATA'!W442</f>
        <v>279.14634310751637</v>
      </c>
      <c r="DW4" s="71">
        <f>'MASTER DATA'!X442</f>
        <v>180.08256089074447</v>
      </c>
      <c r="DX4" s="71">
        <f>'MASTER DATA'!Y442</f>
        <v>227.3173896191438</v>
      </c>
      <c r="DY4" s="71">
        <f>'MASTER DATA'!Z442</f>
        <v>255.3086303908355</v>
      </c>
      <c r="DZ4" s="71">
        <f>'MASTER DATA'!AA442</f>
        <v>288.60644202363346</v>
      </c>
      <c r="EA4" s="71">
        <f>'MASTER DATA'!AB442</f>
        <v>293.55387554954336</v>
      </c>
      <c r="EB4" s="71">
        <f>'MASTER DATA'!AC442</f>
        <v>263.82553565217415</v>
      </c>
      <c r="EC4" s="71">
        <f>'MASTER DATA'!AD442</f>
        <v>284.41732522796241</v>
      </c>
      <c r="ED4" s="71">
        <f>'MASTER DATA'!AE442</f>
        <v>315.34001569584933</v>
      </c>
      <c r="EE4" s="71">
        <f>'MASTER DATA'!AF442</f>
        <v>298.495</v>
      </c>
      <c r="EF4" s="71">
        <f>'MASTER DATA'!AG442</f>
        <v>0</v>
      </c>
      <c r="EG4" s="71">
        <f>'MASTER DATA'!AH442</f>
        <v>0</v>
      </c>
      <c r="EH4" s="71">
        <f>'MASTER DATA'!AI442</f>
        <v>0</v>
      </c>
      <c r="EI4" s="71">
        <f>'MASTER DATA'!AJ442</f>
        <v>0</v>
      </c>
      <c r="EJ4" s="71">
        <f>'MASTER DATA'!AK442</f>
        <v>0</v>
      </c>
      <c r="EK4" s="71">
        <f>'MASTER DATA'!AL442</f>
        <v>0</v>
      </c>
      <c r="EL4" s="71">
        <f>'MASTER DATA'!AM442</f>
        <v>0</v>
      </c>
      <c r="EM4" s="71">
        <f>'MASTER DATA'!AN442</f>
        <v>0</v>
      </c>
      <c r="EN4" s="71">
        <f>'MASTER DATA'!AO442</f>
        <v>0</v>
      </c>
      <c r="EO4" s="71">
        <f>'MASTER DATA'!AP442</f>
        <v>0</v>
      </c>
      <c r="EP4" s="71">
        <f>'MASTER DATA'!AQ442</f>
        <v>0</v>
      </c>
      <c r="EQ4" s="71">
        <f>'MASTER DATA'!AR442</f>
        <v>0</v>
      </c>
      <c r="ER4" s="71">
        <f>'MASTER DATA'!AS442</f>
        <v>0</v>
      </c>
      <c r="ES4" s="71">
        <f>'MASTER DATA'!AT442</f>
        <v>0</v>
      </c>
      <c r="ET4" s="71">
        <f>'MASTER DATA'!AU442</f>
        <v>0</v>
      </c>
      <c r="EU4" s="71">
        <f>'MASTER DATA'!AV442</f>
        <v>0</v>
      </c>
      <c r="EV4" s="71">
        <f>'MASTER DATA'!AW442</f>
        <v>0</v>
      </c>
      <c r="EW4" s="71">
        <f>'MASTER DATA'!AX442</f>
        <v>0</v>
      </c>
      <c r="EX4" s="71">
        <f>'MASTER DATA'!AY442</f>
        <v>0</v>
      </c>
      <c r="EY4" s="71">
        <f>'MASTER DATA'!AZ442</f>
        <v>0</v>
      </c>
      <c r="EZ4" s="71">
        <f>'MASTER DATA'!BA442</f>
        <v>0</v>
      </c>
      <c r="FA4" s="71">
        <f>'MASTER DATA'!BB442</f>
        <v>0</v>
      </c>
      <c r="FB4" s="71">
        <f>'MASTER DATA'!BC442</f>
        <v>0</v>
      </c>
      <c r="FC4" s="71">
        <f>'MASTER DATA'!BD442</f>
        <v>0</v>
      </c>
      <c r="FD4" s="71">
        <f>'MASTER DATA'!BE442</f>
        <v>0</v>
      </c>
      <c r="FE4" s="71">
        <f>'MASTER DATA'!BF442</f>
        <v>0</v>
      </c>
      <c r="FF4" s="71">
        <f>'MASTER DATA'!BG442</f>
        <v>0</v>
      </c>
      <c r="FG4" s="71">
        <f>'MASTER DATA'!BH442</f>
        <v>0</v>
      </c>
      <c r="FH4" s="71">
        <f>'MASTER DATA'!BI442</f>
        <v>0</v>
      </c>
      <c r="FI4" s="71">
        <f>'MASTER DATA'!BJ442</f>
        <v>0</v>
      </c>
      <c r="FJ4" s="71">
        <f>'MASTER DATA'!BK442</f>
        <v>0</v>
      </c>
      <c r="FK4" s="71">
        <f>'MASTER DATA'!BL442</f>
        <v>0</v>
      </c>
      <c r="FL4" s="71">
        <f>'MASTER DATA'!BM442</f>
        <v>0</v>
      </c>
      <c r="FM4" s="71">
        <f>'MASTER DATA'!BN442</f>
        <v>0</v>
      </c>
      <c r="FN4" s="71">
        <f>'MASTER DATA'!BO442</f>
        <v>0</v>
      </c>
      <c r="FO4" s="71">
        <f>'MASTER DATA'!BP442</f>
        <v>0</v>
      </c>
      <c r="FP4" s="71">
        <f>'MASTER DATA'!BQ442</f>
        <v>0</v>
      </c>
      <c r="FQ4" s="70">
        <f>'MASTER DATA'!BR68</f>
        <v>0</v>
      </c>
      <c r="FR4" s="70">
        <f>'MASTER DATA'!BS68</f>
        <v>0</v>
      </c>
      <c r="FS4" s="70">
        <f>'MASTER DATA'!BT68</f>
        <v>0</v>
      </c>
      <c r="FT4" s="70">
        <f>'MASTER DATA'!BU68</f>
        <v>0</v>
      </c>
    </row>
    <row r="5" spans="2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DATA'!C441</f>
        <v xml:space="preserve"> mg/Nm3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1" t="s">
        <v>188</v>
      </c>
      <c r="C7" s="251"/>
      <c r="D7" s="251"/>
      <c r="E7" s="251"/>
      <c r="F7" s="252"/>
      <c r="G7" s="263" t="str">
        <f>'MASTER DATA'!B441</f>
        <v>Sox Emissions CO 3</v>
      </c>
      <c r="H7" s="264"/>
      <c r="I7" s="264"/>
      <c r="J7" s="264"/>
      <c r="K7" s="264"/>
      <c r="L7" s="264"/>
      <c r="M7" s="264"/>
      <c r="N7" s="265"/>
      <c r="O7" s="60" t="s">
        <v>189</v>
      </c>
      <c r="P7" s="74"/>
      <c r="Q7" s="74"/>
      <c r="R7" s="74"/>
      <c r="S7" s="269">
        <f>ED4</f>
        <v>315.34001569584933</v>
      </c>
      <c r="T7" s="269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1"/>
      <c r="C8" s="251"/>
      <c r="D8" s="251"/>
      <c r="E8" s="251"/>
      <c r="F8" s="252"/>
      <c r="G8" s="266"/>
      <c r="H8" s="267"/>
      <c r="I8" s="267"/>
      <c r="J8" s="267"/>
      <c r="K8" s="267"/>
      <c r="L8" s="267"/>
      <c r="M8" s="267"/>
      <c r="N8" s="268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315.34001569584933</v>
      </c>
      <c r="AH9" s="57"/>
      <c r="AK9" s="75">
        <f>222/224*100</f>
        <v>99.107142857142861</v>
      </c>
    </row>
    <row r="10" spans="2:176" ht="408.75" customHeight="1" x14ac:dyDescent="0.25">
      <c r="B10" s="247" t="str">
        <f>G7</f>
        <v>Sox Emissions CO 3</v>
      </c>
      <c r="G10" s="84">
        <f>EE3</f>
        <v>800</v>
      </c>
      <c r="AH10" s="57"/>
      <c r="AI10" s="85"/>
    </row>
    <row r="11" spans="2:176" ht="408" customHeight="1" x14ac:dyDescent="0.25">
      <c r="B11" s="247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18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>
    <tabColor theme="8" tint="-0.249977111117893"/>
    <pageSetUpPr fitToPage="1"/>
  </sheetPr>
  <dimension ref="B1:AAC56"/>
  <sheetViews>
    <sheetView zoomScale="40" zoomScaleNormal="40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7" width="12.140625" style="46" customWidth="1"/>
    <col min="38" max="38" width="7.42578125" style="46" customWidth="1"/>
    <col min="39" max="39" width="9.28515625" style="46"/>
    <col min="40" max="43" width="13.7109375" style="46" hidden="1" customWidth="1"/>
    <col min="44" max="44" width="13" style="46" hidden="1" customWidth="1"/>
    <col min="45" max="46" width="13.7109375" style="46" hidden="1" customWidth="1"/>
    <col min="47" max="48" width="13" style="46" hidden="1" customWidth="1"/>
    <col min="49" max="49" width="13.7109375" style="46" hidden="1" customWidth="1"/>
    <col min="50" max="50" width="13" style="46" hidden="1" customWidth="1"/>
    <col min="51" max="66" width="13.7109375" style="46" hidden="1" customWidth="1"/>
    <col min="67" max="67" width="11.28515625" style="46" hidden="1" customWidth="1"/>
    <col min="68" max="68" width="12.28515625" style="46" hidden="1" customWidth="1"/>
    <col min="69" max="69" width="12" style="46" hidden="1" customWidth="1"/>
    <col min="70" max="70" width="13.42578125" style="46" hidden="1" customWidth="1"/>
    <col min="71" max="71" width="14.28515625" style="46" hidden="1" customWidth="1"/>
    <col min="72" max="72" width="12.28515625" style="46" hidden="1" customWidth="1"/>
    <col min="73" max="75" width="11.7109375" style="46" hidden="1" customWidth="1"/>
    <col min="76" max="76" width="11.5703125" style="46" hidden="1" customWidth="1"/>
    <col min="77" max="77" width="12.7109375" style="46" hidden="1" customWidth="1"/>
    <col min="78" max="78" width="12.28515625" style="46" hidden="1" customWidth="1"/>
    <col min="79" max="79" width="10.28515625" style="46" hidden="1" customWidth="1"/>
    <col min="80" max="86" width="16.28515625" style="46" hidden="1" customWidth="1"/>
    <col min="87" max="87" width="14.7109375" style="46" hidden="1" customWidth="1"/>
    <col min="88" max="101" width="16.28515625" style="46" hidden="1" customWidth="1"/>
    <col min="102" max="103" width="11.28515625" style="46" hidden="1" customWidth="1"/>
    <col min="104" max="104" width="14.5703125" style="46" hidden="1" customWidth="1"/>
    <col min="105" max="106" width="11.28515625" style="46" hidden="1" customWidth="1"/>
    <col min="107" max="112" width="13.42578125" style="46" hidden="1" customWidth="1"/>
    <col min="113" max="123" width="12.85546875" style="46" hidden="1" customWidth="1"/>
    <col min="124" max="130" width="12.85546875" style="46" customWidth="1"/>
    <col min="131" max="156" width="14.28515625" style="46" customWidth="1"/>
    <col min="157" max="16384" width="9.28515625" style="46"/>
  </cols>
  <sheetData>
    <row r="1" spans="2:156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285"/>
      <c r="AI1" s="285"/>
      <c r="AJ1" s="285"/>
      <c r="AK1" s="285"/>
      <c r="AL1" s="52"/>
      <c r="AM1" s="53" t="s">
        <v>169</v>
      </c>
      <c r="AN1" s="54" t="s">
        <v>170</v>
      </c>
      <c r="AO1" s="54"/>
      <c r="AP1" s="54" t="s">
        <v>1</v>
      </c>
      <c r="AQ1" s="54" t="s">
        <v>3</v>
      </c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DT1" s="54" t="str">
        <f>G7</f>
        <v>Sp. Sox Emissions</v>
      </c>
      <c r="DV1" s="106" t="str">
        <f>G8</f>
        <v xml:space="preserve"> kg/tp</v>
      </c>
    </row>
    <row r="2" spans="2:156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  <c r="AK2" s="256"/>
      <c r="AL2" s="57"/>
      <c r="AM2" s="58" t="s">
        <v>172</v>
      </c>
      <c r="AN2" s="59">
        <v>42461</v>
      </c>
      <c r="AO2" s="59">
        <v>42491</v>
      </c>
      <c r="AP2" s="59">
        <v>42522</v>
      </c>
      <c r="AQ2" s="59">
        <v>42552</v>
      </c>
      <c r="AR2" s="59">
        <v>42583</v>
      </c>
      <c r="AS2" s="59">
        <v>42614</v>
      </c>
      <c r="AT2" s="59">
        <v>42644</v>
      </c>
      <c r="AU2" s="59">
        <v>42675</v>
      </c>
      <c r="AV2" s="59">
        <v>42705</v>
      </c>
      <c r="AW2" s="59">
        <v>42736</v>
      </c>
      <c r="AX2" s="59">
        <v>42767</v>
      </c>
      <c r="AY2" s="59">
        <v>42795</v>
      </c>
      <c r="AZ2" s="59">
        <v>42826</v>
      </c>
      <c r="BA2" s="59">
        <v>42856</v>
      </c>
      <c r="BB2" s="59">
        <v>42887</v>
      </c>
      <c r="BC2" s="59">
        <v>42917</v>
      </c>
      <c r="BD2" s="59">
        <v>42948</v>
      </c>
      <c r="BE2" s="59">
        <v>42979</v>
      </c>
      <c r="BF2" s="59">
        <v>43009</v>
      </c>
      <c r="BG2" s="59">
        <v>43040</v>
      </c>
      <c r="BH2" s="59">
        <v>43070</v>
      </c>
      <c r="BI2" s="59">
        <v>43101</v>
      </c>
      <c r="BJ2" s="59">
        <v>43132</v>
      </c>
      <c r="BK2" s="59">
        <v>43160</v>
      </c>
      <c r="BL2" s="59">
        <v>43191</v>
      </c>
      <c r="BM2" s="59">
        <v>43221</v>
      </c>
      <c r="BN2" s="59">
        <v>43252</v>
      </c>
      <c r="BO2" s="59">
        <v>43282</v>
      </c>
      <c r="BP2" s="59">
        <v>43313</v>
      </c>
      <c r="BQ2" s="59">
        <v>43344</v>
      </c>
      <c r="BR2" s="59">
        <v>43374</v>
      </c>
      <c r="BS2" s="59">
        <v>43405</v>
      </c>
      <c r="BT2" s="59">
        <v>43435</v>
      </c>
      <c r="BU2" s="59">
        <v>43466</v>
      </c>
      <c r="BV2" s="59">
        <v>43497</v>
      </c>
      <c r="BW2" s="59">
        <v>43525</v>
      </c>
      <c r="BX2" s="59">
        <v>43556</v>
      </c>
      <c r="BY2" s="59">
        <v>43586</v>
      </c>
      <c r="BZ2" s="59">
        <v>43617</v>
      </c>
      <c r="CA2" s="59">
        <v>43647</v>
      </c>
      <c r="CB2" s="59">
        <v>43678</v>
      </c>
      <c r="CC2" s="59">
        <v>43709</v>
      </c>
      <c r="CD2" s="59">
        <v>43739</v>
      </c>
      <c r="CE2" s="59">
        <v>43770</v>
      </c>
      <c r="CF2" s="59">
        <v>43800</v>
      </c>
      <c r="CG2" s="59">
        <v>43831</v>
      </c>
      <c r="CH2" s="59">
        <v>43862</v>
      </c>
      <c r="CI2" s="59">
        <v>43891</v>
      </c>
      <c r="CJ2" s="59">
        <v>43922</v>
      </c>
      <c r="CK2" s="59">
        <v>43952</v>
      </c>
      <c r="CL2" s="59">
        <v>43983</v>
      </c>
      <c r="CM2" s="59">
        <v>44013</v>
      </c>
      <c r="CN2" s="59">
        <v>44044</v>
      </c>
      <c r="CO2" s="59">
        <v>44075</v>
      </c>
      <c r="CP2" s="59">
        <v>44105</v>
      </c>
      <c r="CQ2" s="59">
        <v>44136</v>
      </c>
      <c r="CR2" s="59">
        <v>44166</v>
      </c>
      <c r="CS2" s="59">
        <v>44197</v>
      </c>
      <c r="CT2" s="59">
        <v>44228</v>
      </c>
      <c r="CU2" s="59">
        <v>44256</v>
      </c>
      <c r="CV2" s="59">
        <v>44287</v>
      </c>
      <c r="CW2" s="59">
        <v>44317</v>
      </c>
      <c r="CX2" s="59">
        <v>44348</v>
      </c>
      <c r="CY2" s="59">
        <v>44378</v>
      </c>
      <c r="CZ2" s="59">
        <v>44409</v>
      </c>
      <c r="DA2" s="59">
        <v>44440</v>
      </c>
      <c r="DB2" s="59">
        <v>44470</v>
      </c>
      <c r="DC2" s="59">
        <v>44501</v>
      </c>
      <c r="DD2" s="59">
        <v>44531</v>
      </c>
      <c r="DE2" s="59">
        <v>44562</v>
      </c>
      <c r="DF2" s="59">
        <v>44593</v>
      </c>
      <c r="DG2" s="59">
        <v>44621</v>
      </c>
      <c r="DH2" s="59">
        <v>44652</v>
      </c>
      <c r="DI2" s="59">
        <v>44682</v>
      </c>
      <c r="DJ2" s="59">
        <v>44713</v>
      </c>
      <c r="DK2" s="59">
        <v>44743</v>
      </c>
      <c r="DL2" s="59">
        <v>44774</v>
      </c>
      <c r="DM2" s="59">
        <v>44805</v>
      </c>
      <c r="DN2" s="59">
        <v>44835</v>
      </c>
      <c r="DO2" s="59">
        <v>44866</v>
      </c>
      <c r="DP2" s="59">
        <v>44896</v>
      </c>
      <c r="DQ2" s="59">
        <v>44927</v>
      </c>
      <c r="DR2" s="59">
        <v>44958</v>
      </c>
      <c r="DS2" s="59">
        <v>44986</v>
      </c>
      <c r="DT2" s="59">
        <v>45017</v>
      </c>
      <c r="DU2" s="59">
        <v>45047</v>
      </c>
      <c r="DV2" s="59">
        <v>45078</v>
      </c>
      <c r="DW2" s="59">
        <v>45108</v>
      </c>
      <c r="DX2" s="59">
        <v>45139</v>
      </c>
      <c r="DY2" s="59">
        <v>45170</v>
      </c>
      <c r="DZ2" s="59">
        <v>45200</v>
      </c>
      <c r="EA2" s="59">
        <v>45231</v>
      </c>
      <c r="EB2" s="59">
        <v>45261</v>
      </c>
      <c r="EC2" s="59">
        <v>45292</v>
      </c>
      <c r="ED2" s="59">
        <v>45323</v>
      </c>
      <c r="EE2" s="59">
        <v>45352</v>
      </c>
      <c r="EF2" s="59">
        <v>45383</v>
      </c>
      <c r="EG2" s="59">
        <v>45413</v>
      </c>
      <c r="EH2" s="59">
        <v>45444</v>
      </c>
      <c r="EI2" s="59">
        <v>45474</v>
      </c>
      <c r="EJ2" s="59">
        <v>45505</v>
      </c>
      <c r="EK2" s="59">
        <v>45536</v>
      </c>
      <c r="EL2" s="59">
        <v>45566</v>
      </c>
      <c r="EM2" s="59">
        <v>45597</v>
      </c>
      <c r="EN2" s="59">
        <v>45627</v>
      </c>
      <c r="EO2" s="59">
        <v>45658</v>
      </c>
      <c r="EP2" s="59">
        <v>45689</v>
      </c>
      <c r="EQ2" s="59">
        <v>45717</v>
      </c>
      <c r="ER2" s="59">
        <v>45748</v>
      </c>
      <c r="ES2" s="59">
        <v>45778</v>
      </c>
      <c r="ET2" s="59">
        <v>45809</v>
      </c>
      <c r="EU2" s="59">
        <v>45839</v>
      </c>
      <c r="EV2" s="59">
        <v>45870</v>
      </c>
      <c r="EW2" s="59">
        <v>45901</v>
      </c>
      <c r="EX2" s="59">
        <v>45931</v>
      </c>
      <c r="EY2" s="59">
        <v>45962</v>
      </c>
      <c r="EZ2" s="59">
        <v>45992</v>
      </c>
    </row>
    <row r="3" spans="2:156" ht="41.45" customHeight="1" x14ac:dyDescent="0.5">
      <c r="B3" s="271" t="s">
        <v>173</v>
      </c>
      <c r="C3" s="251"/>
      <c r="D3" s="251"/>
      <c r="E3" s="251"/>
      <c r="F3" s="252"/>
      <c r="G3" s="257">
        <f>EJ2</f>
        <v>45505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7"/>
      <c r="AM3" s="68" t="s">
        <v>217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95</v>
      </c>
      <c r="AW3" s="69">
        <v>95</v>
      </c>
      <c r="AX3" s="69">
        <v>95</v>
      </c>
      <c r="AY3" s="69">
        <v>95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</v>
      </c>
      <c r="BI3" s="69">
        <v>94</v>
      </c>
      <c r="BJ3" s="69">
        <v>94</v>
      </c>
      <c r="BK3" s="69">
        <v>94</v>
      </c>
      <c r="BL3" s="69">
        <v>94.1</v>
      </c>
      <c r="BM3" s="69">
        <v>94.1</v>
      </c>
      <c r="BN3" s="69">
        <v>94.1</v>
      </c>
      <c r="BO3" s="69">
        <v>94.1</v>
      </c>
      <c r="BP3" s="69">
        <v>94.1</v>
      </c>
      <c r="BQ3" s="69">
        <v>94.1</v>
      </c>
      <c r="BR3" s="69">
        <v>94.1</v>
      </c>
      <c r="BS3" s="69">
        <v>59.2</v>
      </c>
      <c r="BT3" s="69">
        <v>94.1</v>
      </c>
      <c r="BU3" s="69">
        <v>94.1</v>
      </c>
      <c r="BV3" s="69">
        <v>94.1</v>
      </c>
      <c r="BW3" s="69">
        <v>94.1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99</v>
      </c>
      <c r="CE3" s="69">
        <v>99</v>
      </c>
      <c r="CF3" s="69">
        <v>99</v>
      </c>
      <c r="CG3" s="69">
        <v>99</v>
      </c>
      <c r="CH3" s="69">
        <v>98</v>
      </c>
      <c r="CI3" s="69">
        <v>98</v>
      </c>
      <c r="CJ3" s="69">
        <v>98</v>
      </c>
      <c r="CK3" s="69">
        <v>98</v>
      </c>
      <c r="CL3" s="69">
        <v>98</v>
      </c>
      <c r="CM3" s="69">
        <v>98</v>
      </c>
      <c r="CN3" s="69">
        <v>98</v>
      </c>
      <c r="CO3" s="69">
        <v>98</v>
      </c>
      <c r="CP3" s="69">
        <v>99</v>
      </c>
      <c r="CQ3" s="69">
        <v>99</v>
      </c>
      <c r="CR3" s="69">
        <v>99</v>
      </c>
      <c r="CS3" s="69">
        <v>99</v>
      </c>
      <c r="CT3" s="69">
        <v>99</v>
      </c>
      <c r="CU3" s="69">
        <v>98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v>99</v>
      </c>
      <c r="DQ3" s="69">
        <v>99</v>
      </c>
      <c r="DR3" s="69">
        <v>99</v>
      </c>
      <c r="DS3" s="69">
        <v>99</v>
      </c>
      <c r="DT3" s="70">
        <f>'MASTER DATA'!Q496</f>
        <v>1.4</v>
      </c>
      <c r="DU3" s="70">
        <f>'MASTER DATA'!R496</f>
        <v>1.4</v>
      </c>
      <c r="DV3" s="70">
        <f>'MASTER DATA'!S496</f>
        <v>1.4</v>
      </c>
      <c r="DW3" s="70">
        <f>'MASTER DATA'!T496</f>
        <v>1.4</v>
      </c>
      <c r="DX3" s="70">
        <f>'MASTER DATA'!U496</f>
        <v>1.4</v>
      </c>
      <c r="DY3" s="70">
        <f>'MASTER DATA'!V496</f>
        <v>1.4</v>
      </c>
      <c r="DZ3" s="70">
        <f>'MASTER DATA'!W496</f>
        <v>1.4</v>
      </c>
      <c r="EA3" s="70">
        <f>'MASTER DATA'!X496</f>
        <v>1.4</v>
      </c>
      <c r="EB3" s="70">
        <f>'MASTER DATA'!Y496</f>
        <v>1.4</v>
      </c>
      <c r="EC3" s="70">
        <f>'MASTER DATA'!Z496</f>
        <v>1.4</v>
      </c>
      <c r="ED3" s="70">
        <f>'MASTER DATA'!AA496</f>
        <v>1.4</v>
      </c>
      <c r="EE3" s="70">
        <f>'MASTER DATA'!AB496</f>
        <v>1.4</v>
      </c>
      <c r="EF3" s="70">
        <f>'MASTER DATA'!AC496</f>
        <v>0.06</v>
      </c>
      <c r="EG3" s="70">
        <f>'MASTER DATA'!AD496</f>
        <v>0.06</v>
      </c>
      <c r="EH3" s="70">
        <f>'MASTER DATA'!AE496</f>
        <v>0.06</v>
      </c>
      <c r="EI3" s="70">
        <f>'MASTER DATA'!AF496</f>
        <v>0.06</v>
      </c>
      <c r="EJ3" s="70">
        <f>'MASTER DATA'!AG496</f>
        <v>0.06</v>
      </c>
      <c r="EK3" s="70">
        <f>'MASTER DATA'!AH496</f>
        <v>0.06</v>
      </c>
      <c r="EL3" s="70">
        <f>'MASTER DATA'!AI496</f>
        <v>0.06</v>
      </c>
      <c r="EM3" s="70">
        <f>'MASTER DATA'!AJ496</f>
        <v>0.06</v>
      </c>
      <c r="EN3" s="70">
        <f>'MASTER DATA'!AK496</f>
        <v>0.06</v>
      </c>
      <c r="EO3" s="70">
        <f>'MASTER DATA'!AL496</f>
        <v>0.06</v>
      </c>
      <c r="EP3" s="70">
        <f>'MASTER DATA'!AM496</f>
        <v>0.06</v>
      </c>
      <c r="EQ3" s="70">
        <f>'MASTER DATA'!AN496</f>
        <v>0.06</v>
      </c>
      <c r="ER3" s="70">
        <f>'MASTER DATA'!AO496</f>
        <v>0.06</v>
      </c>
      <c r="ES3" s="70">
        <f>'MASTER DATA'!AP496</f>
        <v>0.06</v>
      </c>
      <c r="ET3" s="70">
        <f>'MASTER DATA'!AQ496</f>
        <v>0.06</v>
      </c>
      <c r="EU3" s="70">
        <f>'MASTER DATA'!AR496</f>
        <v>0.06</v>
      </c>
      <c r="EV3" s="70">
        <f>'MASTER DATA'!AS496</f>
        <v>0.06</v>
      </c>
      <c r="EW3" s="70">
        <f>'MASTER DATA'!AT496</f>
        <v>0.06</v>
      </c>
      <c r="EX3" s="70">
        <f>'MASTER DATA'!AU496</f>
        <v>0</v>
      </c>
      <c r="EY3" s="70">
        <f>'MASTER DATA'!AV496</f>
        <v>0</v>
      </c>
      <c r="EZ3" s="70">
        <f>'MASTER DATA'!AW496</f>
        <v>0</v>
      </c>
    </row>
    <row r="4" spans="2:156" ht="41.45" customHeight="1" x14ac:dyDescent="0.5">
      <c r="B4" s="278" t="s">
        <v>177</v>
      </c>
      <c r="C4" s="259"/>
      <c r="D4" s="259"/>
      <c r="E4" s="259"/>
      <c r="F4" s="259"/>
      <c r="G4" s="279" t="s">
        <v>218</v>
      </c>
      <c r="H4" s="280"/>
      <c r="I4" s="280"/>
      <c r="J4" s="280"/>
      <c r="K4" s="280"/>
      <c r="L4" s="280"/>
      <c r="M4" s="280"/>
      <c r="N4" s="281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362</v>
      </c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7"/>
      <c r="AM4" s="68" t="s">
        <v>5</v>
      </c>
      <c r="AN4" s="69">
        <v>97.022416402398093</v>
      </c>
      <c r="AO4" s="69">
        <v>96.726824726356995</v>
      </c>
      <c r="AP4" s="69">
        <v>96.753429737719003</v>
      </c>
      <c r="AQ4" s="69">
        <v>91.497913390378997</v>
      </c>
      <c r="AR4" s="69">
        <v>96.017097020290805</v>
      </c>
      <c r="AS4" s="69">
        <v>97.079860994746397</v>
      </c>
      <c r="AT4" s="69">
        <v>96.480158070624597</v>
      </c>
      <c r="AU4" s="69">
        <v>62.685430783791098</v>
      </c>
      <c r="AV4" s="69">
        <v>96.707301243203901</v>
      </c>
      <c r="AW4" s="69">
        <v>98.132245707827906</v>
      </c>
      <c r="AX4" s="69">
        <v>97.957422939738606</v>
      </c>
      <c r="AY4" s="69">
        <v>97.3313096653158</v>
      </c>
      <c r="AZ4" s="69">
        <v>97.500795157798805</v>
      </c>
      <c r="BA4" s="69">
        <v>97.349643951873503</v>
      </c>
      <c r="BB4" s="69">
        <v>97.655901171318206</v>
      </c>
      <c r="BC4" s="69">
        <v>97.650890380966302</v>
      </c>
      <c r="BD4" s="69">
        <v>96.6587837368198</v>
      </c>
      <c r="BE4" s="69">
        <v>97.706752927886697</v>
      </c>
      <c r="BF4" s="69">
        <v>98.786926234246707</v>
      </c>
      <c r="BG4" s="69">
        <v>62.9941292611827</v>
      </c>
      <c r="BH4" s="69">
        <v>98.000326597984397</v>
      </c>
      <c r="BI4" s="69">
        <v>97.949249506364794</v>
      </c>
      <c r="BJ4" s="69">
        <v>96.895769331100794</v>
      </c>
      <c r="BK4" s="69">
        <v>97.345746668327294</v>
      </c>
      <c r="BL4" s="69">
        <f>'[1]MASTER DATA'!B130</f>
        <v>96.276280930816355</v>
      </c>
      <c r="BM4" s="69">
        <f>'[1]MASTER DATA'!C130</f>
        <v>97.226543906218154</v>
      </c>
      <c r="BN4" s="69">
        <f>'[1]MASTER DATA'!D130</f>
        <v>97.00385797069552</v>
      </c>
      <c r="BO4" s="69">
        <f>'[1]MASTER DATA'!E130</f>
        <v>96.895592309442264</v>
      </c>
      <c r="BP4" s="69">
        <f>'[1]MASTER DATA'!F130</f>
        <v>96.547047354922157</v>
      </c>
      <c r="BQ4" s="69">
        <f>'[1]MASTER DATA'!G130</f>
        <v>96.90666666666668</v>
      </c>
      <c r="BR4" s="69">
        <f>'[1]MASTER DATA'!H130</f>
        <v>96.266724711479284</v>
      </c>
      <c r="BS4" s="69">
        <f>'[1]MASTER DATA'!I130</f>
        <v>63.973214285714299</v>
      </c>
      <c r="BT4" s="69">
        <f>'[1]MASTER DATA'!J130</f>
        <v>98.510652546812807</v>
      </c>
      <c r="BU4" s="69">
        <f>'[1]MASTER DATA'!K130</f>
        <v>97.599281648143076</v>
      </c>
      <c r="BV4" s="69">
        <f>'[1]MASTER DATA'!L130</f>
        <v>99.120616651239771</v>
      </c>
      <c r="BW4" s="69">
        <f>'[1]MASTER DATA'!M130</f>
        <v>99.408323583608222</v>
      </c>
      <c r="BX4" s="69">
        <f>'[1]MASTER DATA'!N130</f>
        <v>98.927361297983254</v>
      </c>
      <c r="BY4" s="69">
        <f>'[1]MASTER DATA'!O130</f>
        <v>99.135465090296407</v>
      </c>
      <c r="BZ4" s="69">
        <f>'[1]MASTER DATA'!P130</f>
        <v>99.103650836711623</v>
      </c>
      <c r="CA4" s="69">
        <f>'[1]MASTER DATA'!Q130</f>
        <v>98.751837471561089</v>
      </c>
      <c r="CB4" s="69">
        <f>'[1]MASTER DATA'!R130</f>
        <v>98.97353634198582</v>
      </c>
      <c r="CC4" s="69">
        <f>'[1]MASTER DATA'!S130</f>
        <v>99.23869800580583</v>
      </c>
      <c r="CD4" s="69">
        <f>'[1]MASTER DATA'!T130</f>
        <v>99.279667993593222</v>
      </c>
      <c r="CE4" s="69">
        <f>'[1]MASTER DATA'!U130</f>
        <v>64.280930558548192</v>
      </c>
      <c r="CF4" s="69">
        <f>'[1]MASTER DATA'!V130</f>
        <v>99.292000568474222</v>
      </c>
      <c r="CG4" s="69">
        <f>'[1]MASTER DATA'!W130</f>
        <v>97.386284967404492</v>
      </c>
      <c r="CH4" s="69">
        <f>'[1]MASTER DATA'!X130</f>
        <v>96.906317347154172</v>
      </c>
      <c r="CI4" s="69">
        <f>'[1]MASTER DATA'!Y130</f>
        <v>97.822772349154178</v>
      </c>
      <c r="CJ4" s="69">
        <f>'[1]MASTER DATA'!Z130</f>
        <v>98.806666666666658</v>
      </c>
      <c r="CK4" s="69">
        <f>'[1]MASTER DATA'!AA130</f>
        <v>97.505138838079361</v>
      </c>
      <c r="CL4" s="69">
        <f>'[1]MASTER DATA'!AB130</f>
        <v>99.549645690220103</v>
      </c>
      <c r="CM4" s="69">
        <f>'[1]MASTER DATA'!AC130</f>
        <v>98.549600607371787</v>
      </c>
      <c r="CN4" s="69">
        <f>'[1]MASTER DATA'!AD130</f>
        <v>98.327343289392587</v>
      </c>
      <c r="CO4" s="69">
        <f>'[1]MASTER DATA'!AE130</f>
        <v>98.138794910023535</v>
      </c>
      <c r="CP4" s="69">
        <f>'[1]MASTER DATA'!AF130</f>
        <v>97.302292804441038</v>
      </c>
      <c r="CQ4" s="69">
        <f>'[1]MASTER DATA'!AG130</f>
        <v>98.808169361179836</v>
      </c>
      <c r="CR4" s="69">
        <f>'[1]MASTER DATA'!AH130</f>
        <v>65.526191649753201</v>
      </c>
      <c r="CS4" s="69">
        <f>'[1]MASTER DATA'!AI130</f>
        <v>97.64609886328725</v>
      </c>
      <c r="CT4" s="69">
        <f>'[1]MASTER DATA'!AJ130</f>
        <v>98.377080698932801</v>
      </c>
      <c r="CU4" s="69">
        <f>'[1]MASTER DATA'!AK130</f>
        <v>98.210985021726998</v>
      </c>
      <c r="CV4" s="69">
        <f>'[1]MASTER DATA'!AL130</f>
        <v>98.517025765365432</v>
      </c>
      <c r="CW4" s="69">
        <f>'[1]MASTER DATA'!AM130</f>
        <v>97.353093119635318</v>
      </c>
      <c r="CX4" s="69">
        <f>'[1]MASTER DATA'!AN130</f>
        <v>96.582633236641769</v>
      </c>
      <c r="CY4" s="69">
        <f>'[1]MASTER DATA'!AO130</f>
        <v>98.592530879295609</v>
      </c>
      <c r="CZ4" s="69">
        <f>'[1]MASTER DATA'!AP130</f>
        <v>98.078850736269473</v>
      </c>
      <c r="DA4" s="69">
        <f>'[1]MASTER DATA'!AQ130</f>
        <v>98.282969276201641</v>
      </c>
      <c r="DB4" s="69">
        <f>'[1]MASTER DATA'!AR130</f>
        <v>98.579022348776718</v>
      </c>
      <c r="DC4" s="69">
        <f>'[1]MASTER DATA'!AS130</f>
        <v>96.569150701043526</v>
      </c>
      <c r="DD4" s="69">
        <f>'[1]MASTER DATA'!AT130</f>
        <v>97.621114592886599</v>
      </c>
      <c r="DE4" s="69">
        <f>'[1]MASTER DATA'!AU130</f>
        <v>97.105132413019703</v>
      </c>
      <c r="DF4" s="69">
        <f>'[1]MASTER DATA'!AV130</f>
        <v>61.838672118570557</v>
      </c>
      <c r="DG4" s="69">
        <f>'[1]MASTER DATA'!AW130</f>
        <v>98.652329749103956</v>
      </c>
      <c r="DH4" s="69">
        <f>'[1]MASTER DATA'!AX130</f>
        <v>97.903017866202816</v>
      </c>
      <c r="DI4" s="69">
        <f>'[1]MASTER DATA'!AY130</f>
        <v>98.358362410736319</v>
      </c>
      <c r="DJ4" s="69">
        <f>'[1]MASTER DATA'!AZ130</f>
        <v>98.977777777777803</v>
      </c>
      <c r="DK4" s="69">
        <f>'[1]MASTER DATA'!BA130</f>
        <v>98.765450268261759</v>
      </c>
      <c r="DL4" s="69">
        <f>'[1]MASTER DATA'!BB130</f>
        <v>98.561123419957397</v>
      </c>
      <c r="DM4" s="69">
        <f>'[1]MASTER DATA'!BC130</f>
        <v>98.39484434448849</v>
      </c>
      <c r="DN4" s="69">
        <f>'[1]MASTER DATA'!BD130</f>
        <v>99.016082378161798</v>
      </c>
      <c r="DO4" s="69">
        <f>'[1]MASTER DATA'!BE130</f>
        <v>65.1037402920158</v>
      </c>
      <c r="DP4" s="69">
        <f>'[1]MASTER DATA'!BF130</f>
        <v>98.451743056327615</v>
      </c>
      <c r="DQ4" s="69">
        <f>'[1]MASTER DATA'!BG130</f>
        <v>99.203270403472928</v>
      </c>
      <c r="DR4" s="69">
        <f>'[1]MASTER DATA'!BH130</f>
        <v>95.431428571428569</v>
      </c>
      <c r="DS4" s="69">
        <f>'[1]MASTER DATA'!BI130</f>
        <v>99.311173855121822</v>
      </c>
      <c r="DT4" s="70">
        <f>'MASTER DATA'!Q497</f>
        <v>0.65977455213806979</v>
      </c>
      <c r="DU4" s="70">
        <f>'MASTER DATA'!R497</f>
        <v>0.66119848729339914</v>
      </c>
      <c r="DV4" s="70">
        <f>'MASTER DATA'!S497</f>
        <v>0.65560790867154983</v>
      </c>
      <c r="DW4" s="70">
        <f>'MASTER DATA'!T497</f>
        <v>0.66040884556705948</v>
      </c>
      <c r="DX4" s="70">
        <f>'MASTER DATA'!U497</f>
        <v>0.6450999626395445</v>
      </c>
      <c r="DY4" s="70">
        <f>'MASTER DATA'!V497</f>
        <v>0.54736140852164494</v>
      </c>
      <c r="DZ4" s="70">
        <f>'MASTER DATA'!W497</f>
        <v>0.60657653665957534</v>
      </c>
      <c r="EA4" s="70">
        <f>'MASTER DATA'!X497</f>
        <v>0.56108010363788896</v>
      </c>
      <c r="EB4" s="70">
        <f>'MASTER DATA'!Y497</f>
        <v>0.52876918084177005</v>
      </c>
      <c r="EC4" s="70">
        <f>'MASTER DATA'!Z497</f>
        <v>0.53655877373906946</v>
      </c>
      <c r="ED4" s="70">
        <f>'MASTER DATA'!AA497</f>
        <v>0.55238651992758903</v>
      </c>
      <c r="EE4" s="70">
        <f>'MASTER DATA'!AB497</f>
        <v>0.63246857025965797</v>
      </c>
      <c r="EF4" s="70">
        <f>'MASTER DATA'!AC497</f>
        <v>0</v>
      </c>
      <c r="EG4" s="70">
        <f>'MASTER DATA'!AD497</f>
        <v>0</v>
      </c>
      <c r="EH4" s="70">
        <f>'MASTER DATA'!AE497</f>
        <v>0</v>
      </c>
      <c r="EI4" s="70">
        <f>'MASTER DATA'!AF497</f>
        <v>0</v>
      </c>
      <c r="EJ4" s="70">
        <f>'MASTER DATA'!AG497</f>
        <v>0</v>
      </c>
      <c r="EK4" s="70">
        <f>'MASTER DATA'!AH497</f>
        <v>0</v>
      </c>
      <c r="EL4" s="70">
        <f>'MASTER DATA'!AI497</f>
        <v>0</v>
      </c>
      <c r="EM4" s="70">
        <f>'MASTER DATA'!AJ497</f>
        <v>0</v>
      </c>
      <c r="EN4" s="70">
        <f>'MASTER DATA'!AK497</f>
        <v>0</v>
      </c>
      <c r="EO4" s="70">
        <f>'MASTER DATA'!AL497</f>
        <v>0</v>
      </c>
      <c r="EP4" s="70">
        <f>'MASTER DATA'!AM497</f>
        <v>0</v>
      </c>
      <c r="EQ4" s="70">
        <f>'MASTER DATA'!AN497</f>
        <v>0</v>
      </c>
      <c r="ER4" s="70">
        <f>'MASTER DATA'!AO497</f>
        <v>0</v>
      </c>
      <c r="ES4" s="70">
        <f>'MASTER DATA'!AP497</f>
        <v>0</v>
      </c>
      <c r="ET4" s="70">
        <f>'MASTER DATA'!AQ497</f>
        <v>0</v>
      </c>
      <c r="EU4" s="70">
        <f>'MASTER DATA'!AR497</f>
        <v>0</v>
      </c>
      <c r="EV4" s="70">
        <f>'MASTER DATA'!AS497</f>
        <v>0</v>
      </c>
      <c r="EW4" s="70">
        <f>'MASTER DATA'!AT497</f>
        <v>0</v>
      </c>
      <c r="EX4" s="70">
        <f>'MASTER DATA'!AU497</f>
        <v>0</v>
      </c>
      <c r="EY4" s="70">
        <f>'MASTER DATA'!AV497</f>
        <v>0</v>
      </c>
      <c r="EZ4" s="70">
        <f>'MASTER DATA'!AW497</f>
        <v>0</v>
      </c>
    </row>
    <row r="5" spans="2:156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7"/>
      <c r="AM5" s="68"/>
      <c r="DT5" s="75"/>
    </row>
    <row r="6" spans="2:156" ht="41.45" customHeight="1" x14ac:dyDescent="0.5">
      <c r="B6" s="278" t="s">
        <v>185</v>
      </c>
      <c r="C6" s="259"/>
      <c r="D6" s="259"/>
      <c r="E6" s="259"/>
      <c r="F6" s="259"/>
      <c r="G6" s="279" t="s">
        <v>221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7"/>
    </row>
    <row r="7" spans="2:156" s="75" customFormat="1" ht="78" customHeight="1" x14ac:dyDescent="0.5">
      <c r="B7" s="271" t="s">
        <v>188</v>
      </c>
      <c r="C7" s="251"/>
      <c r="D7" s="251"/>
      <c r="E7" s="251"/>
      <c r="F7" s="252"/>
      <c r="G7" s="282" t="str">
        <f>'MASTER DATA'!B496</f>
        <v>Sp. Sox Emissions</v>
      </c>
      <c r="H7" s="283"/>
      <c r="I7" s="283"/>
      <c r="J7" s="283"/>
      <c r="K7" s="283"/>
      <c r="L7" s="283"/>
      <c r="M7" s="283"/>
      <c r="N7" s="283"/>
      <c r="O7" s="60" t="s">
        <v>223</v>
      </c>
      <c r="P7" s="74"/>
      <c r="Q7" s="74"/>
      <c r="R7" s="74"/>
      <c r="S7" s="74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7"/>
    </row>
    <row r="8" spans="2:156" ht="38.25" customHeight="1" x14ac:dyDescent="0.5">
      <c r="B8" s="271" t="s">
        <v>187</v>
      </c>
      <c r="C8" s="251"/>
      <c r="D8" s="251"/>
      <c r="E8" s="251"/>
      <c r="F8" s="252"/>
      <c r="G8" s="272" t="str">
        <f>'MASTER DATA'!C496</f>
        <v xml:space="preserve"> kg/tp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82"/>
    </row>
    <row r="9" spans="2:156" ht="34.5" customHeight="1" x14ac:dyDescent="0.5">
      <c r="B9" s="271" t="s">
        <v>224</v>
      </c>
      <c r="C9" s="251"/>
      <c r="D9" s="251"/>
      <c r="E9" s="251"/>
      <c r="F9" s="252"/>
      <c r="G9" s="274">
        <f>ED4</f>
        <v>0.55238651992758903</v>
      </c>
      <c r="H9" s="275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10"/>
    </row>
    <row r="10" spans="2:156" ht="34.5" customHeight="1" x14ac:dyDescent="0.5">
      <c r="B10" s="271" t="s">
        <v>175</v>
      </c>
      <c r="C10" s="251"/>
      <c r="D10" s="251"/>
      <c r="E10" s="251"/>
      <c r="F10" s="252"/>
      <c r="G10" s="276">
        <f>EI3</f>
        <v>0.06</v>
      </c>
      <c r="H10" s="277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10"/>
    </row>
    <row r="11" spans="2:156" ht="195" customHeight="1" x14ac:dyDescent="0.35">
      <c r="B11" s="83"/>
      <c r="AL11" s="57"/>
      <c r="AO11" s="75">
        <f>222/224*100</f>
        <v>99.107142857142861</v>
      </c>
    </row>
    <row r="12" spans="2:156" ht="408.75" customHeight="1" x14ac:dyDescent="0.25">
      <c r="B12" s="247" t="str">
        <f>G7</f>
        <v>Sp. Sox Emissions</v>
      </c>
      <c r="AL12" s="57"/>
    </row>
    <row r="13" spans="2:156" ht="408" customHeight="1" x14ac:dyDescent="0.25">
      <c r="B13" s="247"/>
      <c r="AL13" s="57"/>
    </row>
    <row r="14" spans="2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8"/>
    </row>
    <row r="15" spans="2:156" s="91" customFormat="1" ht="105.75" customHeight="1" x14ac:dyDescent="0.25">
      <c r="B15" s="89" t="s">
        <v>191</v>
      </c>
      <c r="D15" s="90">
        <f>EF2</f>
        <v>45383</v>
      </c>
      <c r="G15" s="90">
        <f>EG2</f>
        <v>45413</v>
      </c>
      <c r="J15" s="90">
        <f>EH2</f>
        <v>45444</v>
      </c>
      <c r="M15" s="90">
        <f>EI2</f>
        <v>45474</v>
      </c>
      <c r="P15" s="90">
        <f>EJ2</f>
        <v>45505</v>
      </c>
      <c r="S15" s="90">
        <f>EK2</f>
        <v>45536</v>
      </c>
      <c r="V15" s="90">
        <f>EL2</f>
        <v>45566</v>
      </c>
      <c r="Y15" s="90">
        <f>EM2</f>
        <v>45597</v>
      </c>
      <c r="AB15" s="90">
        <f>EN2</f>
        <v>45627</v>
      </c>
      <c r="AE15" s="90">
        <f>EO2</f>
        <v>45658</v>
      </c>
      <c r="AG15" s="90">
        <f>EP2</f>
        <v>45689</v>
      </c>
      <c r="AI15" s="90">
        <f>EQ2</f>
        <v>45717</v>
      </c>
      <c r="AJ15" s="90"/>
      <c r="AK15" s="90">
        <f>ER2</f>
        <v>45748</v>
      </c>
    </row>
    <row r="16" spans="2:156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99"/>
      <c r="AJ16" s="99"/>
      <c r="AK16" s="99"/>
    </row>
    <row r="17" spans="2:38" ht="48" customHeight="1" x14ac:dyDescent="0.35">
      <c r="B17" s="97" t="s">
        <v>5</v>
      </c>
      <c r="C17" s="32">
        <v>3684</v>
      </c>
      <c r="D17" s="32">
        <v>3833</v>
      </c>
      <c r="E17" s="32">
        <v>3775</v>
      </c>
      <c r="F17" s="32">
        <v>3789</v>
      </c>
      <c r="G17" s="32">
        <v>3803</v>
      </c>
      <c r="H17" s="32">
        <v>3772</v>
      </c>
      <c r="I17" s="32">
        <v>3826</v>
      </c>
      <c r="J17" s="32">
        <v>3786</v>
      </c>
      <c r="K17" s="32">
        <v>3756</v>
      </c>
      <c r="L17" s="32">
        <v>3783</v>
      </c>
      <c r="M17" s="32">
        <v>3810</v>
      </c>
      <c r="N17" s="32">
        <v>3835</v>
      </c>
      <c r="O17" s="32">
        <v>3846</v>
      </c>
      <c r="P17" s="32">
        <v>3819</v>
      </c>
      <c r="Q17" s="32">
        <v>3828</v>
      </c>
      <c r="R17" s="32">
        <v>3744</v>
      </c>
      <c r="S17" s="32">
        <v>3785</v>
      </c>
      <c r="T17" s="32">
        <v>3802</v>
      </c>
      <c r="U17" s="32">
        <v>3856</v>
      </c>
      <c r="V17" s="32">
        <v>3807</v>
      </c>
      <c r="W17" s="32">
        <v>3814</v>
      </c>
      <c r="X17" s="32">
        <v>3838</v>
      </c>
      <c r="Y17" s="32">
        <v>3771</v>
      </c>
      <c r="Z17" s="32">
        <v>3802</v>
      </c>
      <c r="AA17" s="32">
        <v>3792</v>
      </c>
      <c r="AB17" s="32">
        <v>3776</v>
      </c>
      <c r="AC17" s="32">
        <v>3852</v>
      </c>
      <c r="AD17" s="32">
        <v>3768</v>
      </c>
      <c r="AE17" s="32">
        <v>3790</v>
      </c>
      <c r="AF17" s="32"/>
      <c r="AG17" s="32"/>
      <c r="AH17" s="32">
        <v>3653</v>
      </c>
      <c r="AI17" s="32"/>
      <c r="AJ17" s="32"/>
      <c r="AK17" s="95"/>
    </row>
    <row r="18" spans="2:38" ht="48" customHeight="1" x14ac:dyDescent="0.35">
      <c r="B18" s="58" t="s">
        <v>200</v>
      </c>
      <c r="C18" s="95">
        <v>4026</v>
      </c>
      <c r="D18" s="95">
        <f>C18</f>
        <v>4026</v>
      </c>
      <c r="E18" s="95">
        <f t="shared" ref="E18:T20" si="0">D18</f>
        <v>4026</v>
      </c>
      <c r="F18" s="95">
        <f t="shared" si="0"/>
        <v>4026</v>
      </c>
      <c r="G18" s="95">
        <f t="shared" si="0"/>
        <v>4026</v>
      </c>
      <c r="H18" s="95">
        <f t="shared" si="0"/>
        <v>4026</v>
      </c>
      <c r="I18" s="113">
        <f t="shared" si="0"/>
        <v>4026</v>
      </c>
      <c r="J18" s="113">
        <f t="shared" si="0"/>
        <v>4026</v>
      </c>
      <c r="K18" s="113">
        <f t="shared" si="0"/>
        <v>4026</v>
      </c>
      <c r="L18" s="113">
        <f t="shared" si="0"/>
        <v>4026</v>
      </c>
      <c r="M18" s="113">
        <f t="shared" si="0"/>
        <v>4026</v>
      </c>
      <c r="N18" s="113">
        <f t="shared" si="0"/>
        <v>4026</v>
      </c>
      <c r="O18" s="113">
        <f t="shared" si="0"/>
        <v>4026</v>
      </c>
      <c r="P18" s="113">
        <f t="shared" si="0"/>
        <v>4026</v>
      </c>
      <c r="Q18" s="113">
        <f t="shared" si="0"/>
        <v>4026</v>
      </c>
      <c r="R18" s="113">
        <f t="shared" si="0"/>
        <v>4026</v>
      </c>
      <c r="S18" s="113">
        <f t="shared" si="0"/>
        <v>4026</v>
      </c>
      <c r="T18" s="113">
        <f t="shared" si="0"/>
        <v>4026</v>
      </c>
      <c r="U18" s="113">
        <f t="shared" ref="U18:AE20" si="1">T18</f>
        <v>4026</v>
      </c>
      <c r="V18" s="113">
        <f t="shared" si="1"/>
        <v>4026</v>
      </c>
      <c r="W18" s="113">
        <f t="shared" si="1"/>
        <v>4026</v>
      </c>
      <c r="X18" s="113">
        <f t="shared" si="1"/>
        <v>4026</v>
      </c>
      <c r="Y18" s="113">
        <f t="shared" si="1"/>
        <v>4026</v>
      </c>
      <c r="Z18" s="113">
        <f t="shared" si="1"/>
        <v>4026</v>
      </c>
      <c r="AA18" s="113">
        <f t="shared" si="1"/>
        <v>4026</v>
      </c>
      <c r="AB18" s="113">
        <f t="shared" si="1"/>
        <v>4026</v>
      </c>
      <c r="AC18" s="113">
        <f t="shared" si="1"/>
        <v>4026</v>
      </c>
      <c r="AD18" s="113">
        <f t="shared" si="1"/>
        <v>4026</v>
      </c>
      <c r="AE18" s="113">
        <f t="shared" si="1"/>
        <v>4026</v>
      </c>
      <c r="AF18" s="113"/>
      <c r="AG18" s="113"/>
      <c r="AH18" s="113">
        <f>AE18</f>
        <v>4026</v>
      </c>
      <c r="AI18" s="113"/>
      <c r="AJ18" s="113"/>
      <c r="AK18" s="113">
        <f>AH18</f>
        <v>4026</v>
      </c>
      <c r="AL18" s="92"/>
    </row>
    <row r="19" spans="2:38" ht="48" customHeight="1" x14ac:dyDescent="0.35">
      <c r="B19" s="58" t="s">
        <v>201</v>
      </c>
      <c r="C19" s="95">
        <v>3845</v>
      </c>
      <c r="D19" s="95">
        <f t="shared" ref="D19:H20" si="2">C19</f>
        <v>3845</v>
      </c>
      <c r="E19" s="95">
        <f t="shared" si="2"/>
        <v>3845</v>
      </c>
      <c r="F19" s="95">
        <f t="shared" si="2"/>
        <v>3845</v>
      </c>
      <c r="G19" s="95">
        <f t="shared" si="2"/>
        <v>3845</v>
      </c>
      <c r="H19" s="95">
        <f t="shared" si="2"/>
        <v>3845</v>
      </c>
      <c r="I19" s="113">
        <f t="shared" si="0"/>
        <v>3845</v>
      </c>
      <c r="J19" s="113">
        <f t="shared" si="0"/>
        <v>3845</v>
      </c>
      <c r="K19" s="113">
        <f t="shared" si="0"/>
        <v>3845</v>
      </c>
      <c r="L19" s="113">
        <f t="shared" si="0"/>
        <v>3845</v>
      </c>
      <c r="M19" s="113">
        <f t="shared" si="0"/>
        <v>3845</v>
      </c>
      <c r="N19" s="113">
        <f t="shared" si="0"/>
        <v>3845</v>
      </c>
      <c r="O19" s="113">
        <f t="shared" si="0"/>
        <v>3845</v>
      </c>
      <c r="P19" s="113">
        <f t="shared" si="0"/>
        <v>3845</v>
      </c>
      <c r="Q19" s="113">
        <f t="shared" si="0"/>
        <v>3845</v>
      </c>
      <c r="R19" s="113">
        <f t="shared" si="0"/>
        <v>3845</v>
      </c>
      <c r="S19" s="113">
        <f t="shared" si="0"/>
        <v>3845</v>
      </c>
      <c r="T19" s="113">
        <f t="shared" si="0"/>
        <v>3845</v>
      </c>
      <c r="U19" s="113">
        <f t="shared" si="1"/>
        <v>3845</v>
      </c>
      <c r="V19" s="113">
        <f t="shared" si="1"/>
        <v>3845</v>
      </c>
      <c r="W19" s="113">
        <f t="shared" si="1"/>
        <v>3845</v>
      </c>
      <c r="X19" s="113">
        <f t="shared" si="1"/>
        <v>3845</v>
      </c>
      <c r="Y19" s="113">
        <f t="shared" si="1"/>
        <v>3845</v>
      </c>
      <c r="Z19" s="113">
        <f t="shared" si="1"/>
        <v>3845</v>
      </c>
      <c r="AA19" s="113">
        <f t="shared" si="1"/>
        <v>3845</v>
      </c>
      <c r="AB19" s="113">
        <f t="shared" si="1"/>
        <v>3845</v>
      </c>
      <c r="AC19" s="113">
        <f t="shared" si="1"/>
        <v>3845</v>
      </c>
      <c r="AD19" s="113">
        <f t="shared" si="1"/>
        <v>3845</v>
      </c>
      <c r="AE19" s="113">
        <f t="shared" si="1"/>
        <v>3845</v>
      </c>
      <c r="AF19" s="113"/>
      <c r="AG19" s="113"/>
      <c r="AH19" s="113">
        <f>AE19</f>
        <v>3845</v>
      </c>
      <c r="AI19" s="113"/>
      <c r="AJ19" s="113"/>
      <c r="AK19" s="113">
        <f>AH19</f>
        <v>3845</v>
      </c>
    </row>
    <row r="20" spans="2:38" ht="48" customHeight="1" x14ac:dyDescent="0.35">
      <c r="B20" s="58" t="s">
        <v>225</v>
      </c>
      <c r="C20" s="95">
        <v>3664</v>
      </c>
      <c r="D20" s="95">
        <f t="shared" si="2"/>
        <v>3664</v>
      </c>
      <c r="E20" s="95">
        <f t="shared" si="2"/>
        <v>3664</v>
      </c>
      <c r="F20" s="95">
        <f t="shared" si="2"/>
        <v>3664</v>
      </c>
      <c r="G20" s="95">
        <f t="shared" si="2"/>
        <v>3664</v>
      </c>
      <c r="H20" s="95">
        <f t="shared" si="2"/>
        <v>3664</v>
      </c>
      <c r="I20" s="113">
        <f t="shared" si="0"/>
        <v>3664</v>
      </c>
      <c r="J20" s="113">
        <f t="shared" si="0"/>
        <v>3664</v>
      </c>
      <c r="K20" s="113">
        <f t="shared" si="0"/>
        <v>3664</v>
      </c>
      <c r="L20" s="113">
        <f t="shared" si="0"/>
        <v>3664</v>
      </c>
      <c r="M20" s="113">
        <f t="shared" si="0"/>
        <v>3664</v>
      </c>
      <c r="N20" s="113">
        <f t="shared" si="0"/>
        <v>3664</v>
      </c>
      <c r="O20" s="113">
        <f t="shared" si="0"/>
        <v>3664</v>
      </c>
      <c r="P20" s="113">
        <f t="shared" si="0"/>
        <v>3664</v>
      </c>
      <c r="Q20" s="113">
        <f t="shared" si="0"/>
        <v>3664</v>
      </c>
      <c r="R20" s="113">
        <f t="shared" si="0"/>
        <v>3664</v>
      </c>
      <c r="S20" s="113">
        <f t="shared" si="0"/>
        <v>3664</v>
      </c>
      <c r="T20" s="113">
        <f t="shared" si="0"/>
        <v>3664</v>
      </c>
      <c r="U20" s="113">
        <f t="shared" si="1"/>
        <v>3664</v>
      </c>
      <c r="V20" s="113">
        <f t="shared" si="1"/>
        <v>3664</v>
      </c>
      <c r="W20" s="113">
        <f t="shared" si="1"/>
        <v>3664</v>
      </c>
      <c r="X20" s="113">
        <f t="shared" si="1"/>
        <v>3664</v>
      </c>
      <c r="Y20" s="113">
        <f t="shared" si="1"/>
        <v>3664</v>
      </c>
      <c r="Z20" s="113">
        <f t="shared" si="1"/>
        <v>3664</v>
      </c>
      <c r="AA20" s="113">
        <f t="shared" si="1"/>
        <v>3664</v>
      </c>
      <c r="AB20" s="113">
        <f t="shared" si="1"/>
        <v>3664</v>
      </c>
      <c r="AC20" s="113">
        <f t="shared" si="1"/>
        <v>3664</v>
      </c>
      <c r="AD20" s="113">
        <f t="shared" si="1"/>
        <v>3664</v>
      </c>
      <c r="AE20" s="113">
        <f t="shared" si="1"/>
        <v>3664</v>
      </c>
      <c r="AF20" s="113"/>
      <c r="AG20" s="113"/>
      <c r="AH20" s="113">
        <f>AE20</f>
        <v>3664</v>
      </c>
      <c r="AI20" s="113"/>
      <c r="AJ20" s="113"/>
      <c r="AK20" s="113">
        <f>AH20</f>
        <v>3664</v>
      </c>
    </row>
    <row r="21" spans="2:38" ht="63" x14ac:dyDescent="0.35">
      <c r="B21" s="96" t="s">
        <v>192</v>
      </c>
      <c r="C21" s="248">
        <v>1</v>
      </c>
      <c r="D21" s="248"/>
      <c r="E21" s="248"/>
      <c r="F21" s="248"/>
      <c r="G21" s="248"/>
      <c r="H21" s="248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</row>
    <row r="22" spans="2:38" ht="26.25" x14ac:dyDescent="0.4">
      <c r="B22" s="98" t="s">
        <v>193</v>
      </c>
      <c r="C22" s="249" t="s">
        <v>194</v>
      </c>
      <c r="D22" s="249"/>
      <c r="E22" s="249"/>
      <c r="F22" s="249"/>
      <c r="G22" s="249"/>
      <c r="H22" s="249"/>
    </row>
    <row r="23" spans="2:38" ht="26.25" x14ac:dyDescent="0.4">
      <c r="B23" s="98" t="s">
        <v>197</v>
      </c>
      <c r="C23" s="246" t="s">
        <v>226</v>
      </c>
      <c r="D23" s="246"/>
      <c r="E23" s="246"/>
      <c r="F23" s="246"/>
      <c r="G23" s="246"/>
      <c r="H23" s="246"/>
    </row>
    <row r="24" spans="2:38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8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8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8" ht="26.25" customHeight="1" x14ac:dyDescent="0.35">
      <c r="B27" s="96" t="s">
        <v>203</v>
      </c>
      <c r="C27" s="246" t="s">
        <v>204</v>
      </c>
      <c r="D27" s="246"/>
      <c r="E27" s="246"/>
      <c r="F27" s="246"/>
      <c r="G27" s="246"/>
      <c r="H27" s="246"/>
    </row>
    <row r="28" spans="2:38" ht="26.25" customHeight="1" x14ac:dyDescent="0.35">
      <c r="B28" s="96" t="s">
        <v>206</v>
      </c>
      <c r="C28" s="246" t="s">
        <v>207</v>
      </c>
      <c r="D28" s="246"/>
      <c r="E28" s="246"/>
      <c r="F28" s="246"/>
      <c r="G28" s="246"/>
      <c r="H28" s="246"/>
    </row>
    <row r="29" spans="2:38" ht="63" customHeight="1" x14ac:dyDescent="0.35">
      <c r="B29" s="96" t="s">
        <v>209</v>
      </c>
      <c r="C29" s="246"/>
      <c r="D29" s="246"/>
      <c r="E29" s="246"/>
      <c r="F29" s="246"/>
      <c r="G29" s="246"/>
      <c r="H29" s="246"/>
    </row>
    <row r="30" spans="2:38" ht="26.25" x14ac:dyDescent="0.35">
      <c r="B30" s="114"/>
      <c r="C30" s="270"/>
      <c r="D30" s="270"/>
      <c r="E30" s="270"/>
      <c r="F30" s="270"/>
      <c r="G30" s="246"/>
      <c r="H30" s="246"/>
    </row>
    <row r="32" spans="2:38" x14ac:dyDescent="0.25">
      <c r="C32" s="101"/>
      <c r="E32" s="84"/>
    </row>
    <row r="33" spans="3:679" x14ac:dyDescent="0.25">
      <c r="C33" s="101"/>
      <c r="E33" s="84"/>
    </row>
    <row r="34" spans="3:679" x14ac:dyDescent="0.25">
      <c r="C34" s="101"/>
      <c r="E34" s="84"/>
    </row>
    <row r="35" spans="3:679" x14ac:dyDescent="0.25">
      <c r="C35" s="101"/>
      <c r="E35" s="84"/>
    </row>
    <row r="36" spans="3:679" x14ac:dyDescent="0.25">
      <c r="C36" s="101"/>
      <c r="E36" s="84"/>
    </row>
    <row r="37" spans="3:679" x14ac:dyDescent="0.25">
      <c r="C37" s="101"/>
      <c r="E37" s="84"/>
    </row>
    <row r="38" spans="3:679" x14ac:dyDescent="0.25">
      <c r="C38" s="101"/>
      <c r="E38" s="84"/>
    </row>
    <row r="39" spans="3:679" x14ac:dyDescent="0.25">
      <c r="C39" s="101"/>
      <c r="E39" s="84"/>
    </row>
    <row r="40" spans="3:679" x14ac:dyDescent="0.25">
      <c r="C40" s="101"/>
      <c r="E40" s="84"/>
    </row>
    <row r="41" spans="3:679" x14ac:dyDescent="0.25">
      <c r="C41" s="101"/>
      <c r="E41" s="84"/>
    </row>
    <row r="42" spans="3:679" x14ac:dyDescent="0.25">
      <c r="C42" s="101"/>
      <c r="E42" s="84"/>
    </row>
    <row r="43" spans="3:679" x14ac:dyDescent="0.25">
      <c r="C43" s="101"/>
      <c r="E43" s="84"/>
      <c r="ZA43" s="102">
        <f>'[2]1'!$T$5</f>
        <v>1321.0087719298247</v>
      </c>
      <c r="ZB43" s="102">
        <f>'[2]2'!$T$5</f>
        <v>1320.8157894736842</v>
      </c>
      <c r="ZC43" s="102">
        <f>'[2]3'!$T$5</f>
        <v>1318.4385964912281</v>
      </c>
    </row>
    <row r="44" spans="3:679" x14ac:dyDescent="0.25">
      <c r="C44" s="101"/>
      <c r="E44" s="84"/>
      <c r="ZA44" s="102">
        <f>'[2]1'!$U$5</f>
        <v>1325.6578947368421</v>
      </c>
      <c r="ZB44" s="102">
        <f>'[2]2'!$U$5</f>
        <v>1324.219298245614</v>
      </c>
      <c r="ZC44" s="102">
        <f>'[2]3'!$U$5</f>
        <v>1324.359649122807</v>
      </c>
    </row>
    <row r="45" spans="3:679" x14ac:dyDescent="0.25">
      <c r="C45" s="101"/>
      <c r="E45" s="84"/>
      <c r="ZA45" s="102">
        <f>'[2]1'!$V$5</f>
        <v>1331.8333333333335</v>
      </c>
      <c r="ZB45" s="102">
        <f>'[2]2'!$V$5</f>
        <v>1321.5263157894738</v>
      </c>
      <c r="ZC45" s="102">
        <f>'[2]3'!$V$5</f>
        <v>1322.0526315789475</v>
      </c>
    </row>
    <row r="46" spans="3:679" x14ac:dyDescent="0.25">
      <c r="C46" s="101"/>
      <c r="E46" s="84"/>
      <c r="ZA46" s="102">
        <f>'[2]1'!$W$5</f>
        <v>1330.7280701754385</v>
      </c>
      <c r="ZB46" s="102">
        <f>'[2]2'!$W$5</f>
        <v>1318.3333333333333</v>
      </c>
      <c r="ZC46" s="102">
        <f>'[2]3'!$W$5</f>
        <v>1322.6228070175439</v>
      </c>
    </row>
    <row r="47" spans="3:679" x14ac:dyDescent="0.25">
      <c r="C47" s="101"/>
      <c r="E47" s="84"/>
      <c r="ZA47" s="102">
        <f>'[2]1'!$X$5</f>
        <v>1323.4736842105262</v>
      </c>
      <c r="ZB47" s="102">
        <f>'[2]2'!$X$5</f>
        <v>1328.8771929824561</v>
      </c>
      <c r="ZC47" s="102">
        <f>'[2]3'!$X$5</f>
        <v>1316.6578947368421</v>
      </c>
    </row>
    <row r="48" spans="3:679" x14ac:dyDescent="0.25">
      <c r="C48" s="101"/>
      <c r="E48" s="84"/>
      <c r="ZA48" s="102">
        <f>'[2]1'!$AA$5</f>
        <v>1331.8333333333335</v>
      </c>
      <c r="ZB48" s="102">
        <f>'[2]2'!$AA$5</f>
        <v>1328.8771929824561</v>
      </c>
      <c r="ZC48" s="102">
        <f>'[2]3'!$AA$5</f>
        <v>1324.359649122807</v>
      </c>
    </row>
    <row r="49" spans="3:705" x14ac:dyDescent="0.25">
      <c r="C49" s="101"/>
      <c r="E49" s="84"/>
    </row>
    <row r="50" spans="3:705" x14ac:dyDescent="0.25">
      <c r="C50" s="101"/>
      <c r="E50" s="84"/>
    </row>
    <row r="51" spans="3:705" x14ac:dyDescent="0.25">
      <c r="C51" s="101"/>
      <c r="E51" s="84"/>
      <c r="ZA51" s="103"/>
      <c r="ZB51" s="103"/>
      <c r="ZC51" s="103"/>
      <c r="ZD51" s="103"/>
      <c r="ZE51" s="103"/>
      <c r="ZF51" s="103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  <c r="ZZ51" s="102"/>
      <c r="AAA51" s="102"/>
      <c r="AAB51" s="102"/>
      <c r="AAC51" s="102"/>
    </row>
    <row r="52" spans="3:705" x14ac:dyDescent="0.25">
      <c r="C52" s="101"/>
      <c r="E52" s="84"/>
      <c r="ZA52" s="104"/>
      <c r="ZB52" s="104"/>
      <c r="ZC52" s="104"/>
      <c r="ZD52" s="104"/>
      <c r="ZE52" s="104"/>
      <c r="ZF52" s="104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  <c r="ZZ52" s="102"/>
      <c r="AAA52" s="102"/>
      <c r="AAB52" s="102"/>
      <c r="AAC52" s="102"/>
    </row>
    <row r="53" spans="3:705" x14ac:dyDescent="0.25">
      <c r="C53" s="101"/>
      <c r="ZA53" s="104"/>
      <c r="ZB53" s="105"/>
      <c r="ZC53" s="105"/>
      <c r="ZD53" s="105"/>
      <c r="ZE53" s="105"/>
      <c r="ZF53" s="105"/>
    </row>
    <row r="54" spans="3:705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ZA54" s="102"/>
    </row>
    <row r="55" spans="3:705" x14ac:dyDescent="0.25">
      <c r="ZA55" s="102"/>
    </row>
    <row r="56" spans="3:705" x14ac:dyDescent="0.25">
      <c r="ZA56" s="102"/>
    </row>
  </sheetData>
  <mergeCells count="40">
    <mergeCell ref="B1:AK1"/>
    <mergeCell ref="B2:AK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2" orientation="landscape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>
    <tabColor theme="8" tint="0.59999389629810485"/>
    <pageSetUpPr fitToPage="1"/>
  </sheetPr>
  <dimension ref="B1:ZY54"/>
  <sheetViews>
    <sheetView zoomScale="40" zoomScaleNormal="40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PM Emissions CO 4</v>
      </c>
      <c r="DR1" s="56" t="str">
        <f>S6</f>
        <v xml:space="preserve"> mg/Nm3</v>
      </c>
    </row>
    <row r="2" spans="2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1" t="s">
        <v>173</v>
      </c>
      <c r="C3" s="251"/>
      <c r="D3" s="251"/>
      <c r="E3" s="251"/>
      <c r="F3" s="252"/>
      <c r="G3" s="257">
        <f>EF2</f>
        <v>45505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212</v>
      </c>
      <c r="AB3" s="250">
        <f>EE3</f>
        <v>50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DATA'!Q444</f>
        <v>50</v>
      </c>
      <c r="DQ3" s="71">
        <f>'MASTER DATA'!R444</f>
        <v>50</v>
      </c>
      <c r="DR3" s="71">
        <f>'MASTER DATA'!S444</f>
        <v>50</v>
      </c>
      <c r="DS3" s="71">
        <f>'MASTER DATA'!T444</f>
        <v>50</v>
      </c>
      <c r="DT3" s="71">
        <f>'MASTER DATA'!U444</f>
        <v>50</v>
      </c>
      <c r="DU3" s="71">
        <f>'MASTER DATA'!V444</f>
        <v>50</v>
      </c>
      <c r="DV3" s="71">
        <f>'MASTER DATA'!W444</f>
        <v>50</v>
      </c>
      <c r="DW3" s="71">
        <f>'MASTER DATA'!X444</f>
        <v>50</v>
      </c>
      <c r="DX3" s="71">
        <f>'MASTER DATA'!Y444</f>
        <v>50</v>
      </c>
      <c r="DY3" s="71">
        <f>'MASTER DATA'!Z444</f>
        <v>50</v>
      </c>
      <c r="DZ3" s="71">
        <f>'MASTER DATA'!AA444</f>
        <v>50</v>
      </c>
      <c r="EA3" s="71">
        <f>'MASTER DATA'!AB444</f>
        <v>50</v>
      </c>
      <c r="EB3" s="71">
        <f>'MASTER DATA'!AC444</f>
        <v>50</v>
      </c>
      <c r="EC3" s="71">
        <f>'MASTER DATA'!AD444</f>
        <v>50</v>
      </c>
      <c r="ED3" s="71">
        <f>'MASTER DATA'!AE444</f>
        <v>50</v>
      </c>
      <c r="EE3" s="71">
        <f>'MASTER DATA'!AF444</f>
        <v>50</v>
      </c>
      <c r="EF3" s="71">
        <f>'MASTER DATA'!AG444</f>
        <v>50</v>
      </c>
      <c r="EG3" s="71">
        <f>'MASTER DATA'!AH444</f>
        <v>50</v>
      </c>
      <c r="EH3" s="71">
        <f>'MASTER DATA'!AI444</f>
        <v>50</v>
      </c>
      <c r="EI3" s="71">
        <f>'MASTER DATA'!AJ444</f>
        <v>50</v>
      </c>
      <c r="EJ3" s="71">
        <f>'MASTER DATA'!AK444</f>
        <v>50</v>
      </c>
      <c r="EK3" s="71">
        <f>'MASTER DATA'!AL444</f>
        <v>50</v>
      </c>
      <c r="EL3" s="71">
        <f>'MASTER DATA'!AM444</f>
        <v>50</v>
      </c>
      <c r="EM3" s="71">
        <f>'MASTER DATA'!AN444</f>
        <v>50</v>
      </c>
      <c r="EN3" s="71">
        <f>'MASTER DATA'!AO444</f>
        <v>50</v>
      </c>
      <c r="EO3" s="71">
        <f>'MASTER DATA'!AP444</f>
        <v>50</v>
      </c>
      <c r="EP3" s="71">
        <f>'MASTER DATA'!AQ444</f>
        <v>50</v>
      </c>
      <c r="EQ3" s="71">
        <f>'MASTER DATA'!AR444</f>
        <v>0</v>
      </c>
      <c r="ER3" s="71">
        <f>'MASTER DATA'!AS444</f>
        <v>0</v>
      </c>
      <c r="ES3" s="71">
        <f>'MASTER DATA'!AT444</f>
        <v>0</v>
      </c>
      <c r="ET3" s="71">
        <f>'MASTER DATA'!AU444</f>
        <v>0</v>
      </c>
      <c r="EU3" s="71">
        <f>'MASTER DATA'!AV444</f>
        <v>0</v>
      </c>
      <c r="EV3" s="71">
        <f>'MASTER DATA'!AW444</f>
        <v>0</v>
      </c>
      <c r="EW3" s="71">
        <f>'MASTER DATA'!AX444</f>
        <v>0</v>
      </c>
      <c r="EX3" s="71">
        <f>'MASTER DATA'!AY444</f>
        <v>0</v>
      </c>
      <c r="EY3" s="71">
        <f>'MASTER DATA'!AZ444</f>
        <v>0</v>
      </c>
      <c r="EZ3" s="71">
        <f>'MASTER DATA'!BA444</f>
        <v>0</v>
      </c>
      <c r="FA3" s="71">
        <f>'MASTER DATA'!BB444</f>
        <v>0</v>
      </c>
      <c r="FB3" s="71">
        <f>'MASTER DATA'!BC444</f>
        <v>0</v>
      </c>
      <c r="FC3" s="71">
        <f>'MASTER DATA'!BD444</f>
        <v>0</v>
      </c>
      <c r="FD3" s="71">
        <f>'MASTER DATA'!BE444</f>
        <v>0</v>
      </c>
      <c r="FE3" s="71">
        <f>'MASTER DATA'!BF444</f>
        <v>0</v>
      </c>
      <c r="FF3" s="71">
        <f>'MASTER DATA'!BG444</f>
        <v>0</v>
      </c>
      <c r="FG3" s="71">
        <f>'MASTER DATA'!BH444</f>
        <v>0</v>
      </c>
      <c r="FH3" s="71">
        <f>'MASTER DATA'!BI444</f>
        <v>0</v>
      </c>
      <c r="FI3" s="71">
        <f>'MASTER DATA'!BJ444</f>
        <v>0</v>
      </c>
      <c r="FJ3" s="71">
        <f>'MASTER DATA'!BK444</f>
        <v>0</v>
      </c>
      <c r="FK3" s="71">
        <f>'MASTER DATA'!BL444</f>
        <v>0</v>
      </c>
      <c r="FL3" s="71">
        <f>'MASTER DATA'!BM444</f>
        <v>0</v>
      </c>
      <c r="FM3" s="71">
        <f>'MASTER DATA'!BN444</f>
        <v>0</v>
      </c>
      <c r="FN3" s="71">
        <f>'MASTER DATA'!BO444</f>
        <v>0</v>
      </c>
      <c r="FO3" s="71">
        <f>'MASTER DATA'!BP378</f>
        <v>0</v>
      </c>
      <c r="FP3" s="71">
        <f>'MASTER DATA'!BQ378</f>
        <v>0</v>
      </c>
      <c r="FQ3" s="70">
        <f>'MASTER DATA'!BR67</f>
        <v>0</v>
      </c>
      <c r="FR3" s="70">
        <f>'MASTER DATA'!BS67</f>
        <v>0</v>
      </c>
      <c r="FS3" s="70">
        <f>'MASTER DATA'!BT67</f>
        <v>0</v>
      </c>
      <c r="FT3" s="70">
        <f>'MASTER DATA'!BU67</f>
        <v>0</v>
      </c>
    </row>
    <row r="4" spans="2:176" ht="41.45" customHeight="1" x14ac:dyDescent="0.5"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DATA'!Q445</f>
        <v>17.193861576011155</v>
      </c>
      <c r="DQ4" s="71">
        <f>'MASTER DATA'!R445</f>
        <v>19.872351351351355</v>
      </c>
      <c r="DR4" s="71">
        <f>'MASTER DATA'!S445</f>
        <v>16.124191355873108</v>
      </c>
      <c r="DS4" s="71">
        <f>'MASTER DATA'!T445</f>
        <v>13.487889676113339</v>
      </c>
      <c r="DT4" s="71">
        <f>'MASTER DATA'!U445</f>
        <v>12.432645954250599</v>
      </c>
      <c r="DU4" s="71">
        <f>'MASTER DATA'!V445</f>
        <v>13.64320856545959</v>
      </c>
      <c r="DV4" s="71">
        <f>'MASTER DATA'!W445</f>
        <v>15.491863835524093</v>
      </c>
      <c r="DW4" s="71">
        <f>'MASTER DATA'!X445</f>
        <v>11.580354906054275</v>
      </c>
      <c r="DX4" s="71">
        <f>'MASTER DATA'!Y445</f>
        <v>12.483299663299672</v>
      </c>
      <c r="DY4" s="71">
        <f>'MASTER DATA'!Z445</f>
        <v>18.514743935309944</v>
      </c>
      <c r="DZ4" s="71">
        <f>'MASTER DATA'!AA445</f>
        <v>16.142579394387003</v>
      </c>
      <c r="EA4" s="71">
        <f>'MASTER DATA'!AB445</f>
        <v>17.543884004058171</v>
      </c>
      <c r="EB4" s="71">
        <f>'MASTER DATA'!AC445</f>
        <v>18.695368695652206</v>
      </c>
      <c r="EC4" s="71">
        <f>'MASTER DATA'!AD445</f>
        <v>23.055256670043867</v>
      </c>
      <c r="ED4" s="71">
        <f>'MASTER DATA'!AE445</f>
        <v>21.567633414719197</v>
      </c>
      <c r="EE4" s="71">
        <f>'MASTER DATA'!AF445</f>
        <v>17.78</v>
      </c>
      <c r="EF4" s="71">
        <f>'MASTER DATA'!AG445</f>
        <v>0</v>
      </c>
      <c r="EG4" s="71">
        <f>'MASTER DATA'!AH445</f>
        <v>0</v>
      </c>
      <c r="EH4" s="71">
        <f>'MASTER DATA'!AI445</f>
        <v>0</v>
      </c>
      <c r="EI4" s="71">
        <f>'MASTER DATA'!AJ445</f>
        <v>0</v>
      </c>
      <c r="EJ4" s="71">
        <f>'MASTER DATA'!AK445</f>
        <v>0</v>
      </c>
      <c r="EK4" s="71">
        <f>'MASTER DATA'!AL445</f>
        <v>0</v>
      </c>
      <c r="EL4" s="71">
        <f>'MASTER DATA'!AM445</f>
        <v>0</v>
      </c>
      <c r="EM4" s="71">
        <f>'MASTER DATA'!AN445</f>
        <v>0</v>
      </c>
      <c r="EN4" s="71">
        <f>'MASTER DATA'!AO445</f>
        <v>0</v>
      </c>
      <c r="EO4" s="71">
        <f>'MASTER DATA'!AP445</f>
        <v>0</v>
      </c>
      <c r="EP4" s="71">
        <f>'MASTER DATA'!AQ445</f>
        <v>0</v>
      </c>
      <c r="EQ4" s="71">
        <f>'MASTER DATA'!AR445</f>
        <v>0</v>
      </c>
      <c r="ER4" s="71">
        <f>'MASTER DATA'!AS445</f>
        <v>0</v>
      </c>
      <c r="ES4" s="71">
        <f>'MASTER DATA'!AT445</f>
        <v>0</v>
      </c>
      <c r="ET4" s="71">
        <f>'MASTER DATA'!AU445</f>
        <v>0</v>
      </c>
      <c r="EU4" s="71">
        <f>'MASTER DATA'!AV445</f>
        <v>0</v>
      </c>
      <c r="EV4" s="71">
        <f>'MASTER DATA'!AW445</f>
        <v>0</v>
      </c>
      <c r="EW4" s="71">
        <f>'MASTER DATA'!AX445</f>
        <v>0</v>
      </c>
      <c r="EX4" s="71">
        <f>'MASTER DATA'!AY445</f>
        <v>0</v>
      </c>
      <c r="EY4" s="71">
        <f>'MASTER DATA'!AZ445</f>
        <v>0</v>
      </c>
      <c r="EZ4" s="71">
        <f>'MASTER DATA'!BA445</f>
        <v>0</v>
      </c>
      <c r="FA4" s="71">
        <f>'MASTER DATA'!BB445</f>
        <v>0</v>
      </c>
      <c r="FB4" s="71">
        <f>'MASTER DATA'!BC445</f>
        <v>0</v>
      </c>
      <c r="FC4" s="71">
        <f>'MASTER DATA'!BD445</f>
        <v>0</v>
      </c>
      <c r="FD4" s="71">
        <f>'MASTER DATA'!BE445</f>
        <v>0</v>
      </c>
      <c r="FE4" s="71">
        <f>'MASTER DATA'!BF445</f>
        <v>0</v>
      </c>
      <c r="FF4" s="71">
        <f>'MASTER DATA'!BG445</f>
        <v>0</v>
      </c>
      <c r="FG4" s="71">
        <f>'MASTER DATA'!BH445</f>
        <v>0</v>
      </c>
      <c r="FH4" s="71">
        <f>'MASTER DATA'!BI445</f>
        <v>0</v>
      </c>
      <c r="FI4" s="71">
        <f>'MASTER DATA'!BJ445</f>
        <v>0</v>
      </c>
      <c r="FJ4" s="71">
        <f>'MASTER DATA'!BK445</f>
        <v>0</v>
      </c>
      <c r="FK4" s="71">
        <f>'MASTER DATA'!BL445</f>
        <v>0</v>
      </c>
      <c r="FL4" s="71">
        <f>'MASTER DATA'!BM445</f>
        <v>0</v>
      </c>
      <c r="FM4" s="71">
        <f>'MASTER DATA'!BN445</f>
        <v>0</v>
      </c>
      <c r="FN4" s="71">
        <f>'MASTER DATA'!BO445</f>
        <v>0</v>
      </c>
      <c r="FO4" s="71">
        <f>'MASTER DATA'!BP379</f>
        <v>0</v>
      </c>
      <c r="FP4" s="71">
        <f>'MASTER DATA'!BQ379</f>
        <v>0</v>
      </c>
      <c r="FQ4" s="70">
        <f>'MASTER DATA'!BR68</f>
        <v>0</v>
      </c>
      <c r="FR4" s="70">
        <f>'MASTER DATA'!BS68</f>
        <v>0</v>
      </c>
      <c r="FS4" s="70">
        <f>'MASTER DATA'!BT68</f>
        <v>0</v>
      </c>
      <c r="FT4" s="70">
        <f>'MASTER DATA'!BU68</f>
        <v>0</v>
      </c>
    </row>
    <row r="5" spans="2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DATA'!C444</f>
        <v xml:space="preserve"> mg/Nm3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1" t="s">
        <v>188</v>
      </c>
      <c r="C7" s="251"/>
      <c r="D7" s="251"/>
      <c r="E7" s="251"/>
      <c r="F7" s="252"/>
      <c r="G7" s="263" t="str">
        <f>'MASTER DATA'!B444</f>
        <v>PM Emissions CO 4</v>
      </c>
      <c r="H7" s="264"/>
      <c r="I7" s="264"/>
      <c r="J7" s="264"/>
      <c r="K7" s="264"/>
      <c r="L7" s="264"/>
      <c r="M7" s="264"/>
      <c r="N7" s="265"/>
      <c r="O7" s="60" t="s">
        <v>189</v>
      </c>
      <c r="P7" s="74"/>
      <c r="Q7" s="74"/>
      <c r="R7" s="74"/>
      <c r="S7" s="269">
        <f>ED4</f>
        <v>21.567633414719197</v>
      </c>
      <c r="T7" s="269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1"/>
      <c r="C8" s="251"/>
      <c r="D8" s="251"/>
      <c r="E8" s="251"/>
      <c r="F8" s="252"/>
      <c r="G8" s="291"/>
      <c r="H8" s="292"/>
      <c r="I8" s="292"/>
      <c r="J8" s="292"/>
      <c r="K8" s="292"/>
      <c r="L8" s="292"/>
      <c r="M8" s="292"/>
      <c r="N8" s="29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21.567633414719197</v>
      </c>
      <c r="AH9" s="57"/>
      <c r="AK9" s="75">
        <f>222/224*100</f>
        <v>99.107142857142861</v>
      </c>
    </row>
    <row r="10" spans="2:176" ht="408.75" customHeight="1" x14ac:dyDescent="0.25">
      <c r="B10" s="247" t="str">
        <f>G7</f>
        <v>PM Emissions CO 4</v>
      </c>
      <c r="G10" s="84">
        <f>EE3</f>
        <v>50</v>
      </c>
      <c r="AH10" s="57"/>
      <c r="AI10" s="85"/>
    </row>
    <row r="11" spans="2:176" ht="408" customHeight="1" x14ac:dyDescent="0.25">
      <c r="B11" s="247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4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17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>
    <tabColor theme="8" tint="0.59999389629810485"/>
    <pageSetUpPr fitToPage="1"/>
  </sheetPr>
  <dimension ref="B1:ZY54"/>
  <sheetViews>
    <sheetView zoomScale="40" zoomScaleNormal="40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PM Emissions CO 3</v>
      </c>
      <c r="DR1" s="56" t="str">
        <f>S6</f>
        <v xml:space="preserve"> mg/Nm3</v>
      </c>
    </row>
    <row r="2" spans="2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1" t="s">
        <v>173</v>
      </c>
      <c r="C3" s="251"/>
      <c r="D3" s="251"/>
      <c r="E3" s="251"/>
      <c r="F3" s="252"/>
      <c r="G3" s="257">
        <f>EF2</f>
        <v>45505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212</v>
      </c>
      <c r="AB3" s="250">
        <f>EE3</f>
        <v>50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DATA'!Q435</f>
        <v>50</v>
      </c>
      <c r="DQ3" s="71">
        <f>'MASTER DATA'!R435</f>
        <v>50</v>
      </c>
      <c r="DR3" s="71">
        <f>'MASTER DATA'!S435</f>
        <v>50</v>
      </c>
      <c r="DS3" s="71">
        <f>'MASTER DATA'!T435</f>
        <v>50</v>
      </c>
      <c r="DT3" s="71">
        <f>'MASTER DATA'!U435</f>
        <v>50</v>
      </c>
      <c r="DU3" s="71">
        <f>'MASTER DATA'!V435</f>
        <v>50</v>
      </c>
      <c r="DV3" s="71">
        <f>'MASTER DATA'!W435</f>
        <v>50</v>
      </c>
      <c r="DW3" s="71">
        <f>'MASTER DATA'!X435</f>
        <v>50</v>
      </c>
      <c r="DX3" s="71">
        <f>'MASTER DATA'!Y435</f>
        <v>50</v>
      </c>
      <c r="DY3" s="71">
        <f>'MASTER DATA'!Z435</f>
        <v>50</v>
      </c>
      <c r="DZ3" s="71">
        <f>'MASTER DATA'!AA435</f>
        <v>50</v>
      </c>
      <c r="EA3" s="71">
        <f>'MASTER DATA'!AB435</f>
        <v>50</v>
      </c>
      <c r="EB3" s="71">
        <f>'MASTER DATA'!AC435</f>
        <v>50</v>
      </c>
      <c r="EC3" s="71">
        <f>'MASTER DATA'!AD435</f>
        <v>50</v>
      </c>
      <c r="ED3" s="71">
        <f>'MASTER DATA'!AE435</f>
        <v>50</v>
      </c>
      <c r="EE3" s="71">
        <f>'MASTER DATA'!AF435</f>
        <v>50</v>
      </c>
      <c r="EF3" s="71">
        <f>'MASTER DATA'!AG435</f>
        <v>50</v>
      </c>
      <c r="EG3" s="71">
        <f>'MASTER DATA'!AH435</f>
        <v>50</v>
      </c>
      <c r="EH3" s="71">
        <f>'MASTER DATA'!AI435</f>
        <v>50</v>
      </c>
      <c r="EI3" s="71">
        <f>'MASTER DATA'!AJ435</f>
        <v>50</v>
      </c>
      <c r="EJ3" s="71">
        <f>'MASTER DATA'!AK435</f>
        <v>50</v>
      </c>
      <c r="EK3" s="71">
        <f>'MASTER DATA'!AL435</f>
        <v>50</v>
      </c>
      <c r="EL3" s="71">
        <f>'MASTER DATA'!AM435</f>
        <v>50</v>
      </c>
      <c r="EM3" s="71">
        <f>'MASTER DATA'!AN435</f>
        <v>50</v>
      </c>
      <c r="EN3" s="71">
        <f>'MASTER DATA'!AO435</f>
        <v>50</v>
      </c>
      <c r="EO3" s="71">
        <f>'MASTER DATA'!AP435</f>
        <v>50</v>
      </c>
      <c r="EP3" s="71">
        <f>'MASTER DATA'!AQ435</f>
        <v>50</v>
      </c>
      <c r="EQ3" s="71">
        <f>'MASTER DATA'!AR435</f>
        <v>0</v>
      </c>
      <c r="ER3" s="71">
        <f>'MASTER DATA'!AS435</f>
        <v>0</v>
      </c>
      <c r="ES3" s="71">
        <f>'MASTER DATA'!AT435</f>
        <v>0</v>
      </c>
      <c r="ET3" s="71">
        <f>'MASTER DATA'!AU435</f>
        <v>0</v>
      </c>
      <c r="EU3" s="71">
        <f>'MASTER DATA'!AV435</f>
        <v>0</v>
      </c>
      <c r="EV3" s="71">
        <f>'MASTER DATA'!AW435</f>
        <v>0</v>
      </c>
      <c r="EW3" s="71">
        <f>'MASTER DATA'!AX435</f>
        <v>0</v>
      </c>
      <c r="EX3" s="71">
        <f>'MASTER DATA'!AY435</f>
        <v>0</v>
      </c>
      <c r="EY3" s="71">
        <f>'MASTER DATA'!AZ435</f>
        <v>0</v>
      </c>
      <c r="EZ3" s="71">
        <f>'MASTER DATA'!BA435</f>
        <v>0</v>
      </c>
      <c r="FA3" s="71">
        <f>'MASTER DATA'!BB435</f>
        <v>0</v>
      </c>
      <c r="FB3" s="71">
        <f>'MASTER DATA'!BC435</f>
        <v>0</v>
      </c>
      <c r="FC3" s="71">
        <f>'MASTER DATA'!BD435</f>
        <v>0</v>
      </c>
      <c r="FD3" s="71">
        <f>'MASTER DATA'!BE435</f>
        <v>0</v>
      </c>
      <c r="FE3" s="71">
        <f>'MASTER DATA'!BF435</f>
        <v>0</v>
      </c>
      <c r="FF3" s="71">
        <f>'MASTER DATA'!BG435</f>
        <v>0</v>
      </c>
      <c r="FG3" s="71">
        <f>'MASTER DATA'!BH435</f>
        <v>0</v>
      </c>
      <c r="FH3" s="71">
        <f>'MASTER DATA'!BI435</f>
        <v>0</v>
      </c>
      <c r="FI3" s="71">
        <f>'MASTER DATA'!BJ435</f>
        <v>0</v>
      </c>
      <c r="FJ3" s="71">
        <f>'MASTER DATA'!BK435</f>
        <v>0</v>
      </c>
      <c r="FK3" s="71">
        <f>'MASTER DATA'!BL435</f>
        <v>0</v>
      </c>
      <c r="FL3" s="71">
        <f>'MASTER DATA'!BM435</f>
        <v>0</v>
      </c>
      <c r="FM3" s="71">
        <f>'MASTER DATA'!BN435</f>
        <v>0</v>
      </c>
      <c r="FN3" s="71">
        <f>'MASTER DATA'!BO435</f>
        <v>0</v>
      </c>
      <c r="FO3" s="71">
        <f>'MASTER DATA'!BP435</f>
        <v>0</v>
      </c>
      <c r="FP3" s="71">
        <f>'MASTER DATA'!BQ435</f>
        <v>0</v>
      </c>
      <c r="FQ3" s="71">
        <f>'MASTER DATA'!BR435</f>
        <v>0</v>
      </c>
      <c r="FR3" s="71">
        <f>'MASTER DATA'!BS435</f>
        <v>0</v>
      </c>
      <c r="FS3" s="70">
        <f>'MASTER DATA'!BT67</f>
        <v>0</v>
      </c>
      <c r="FT3" s="70">
        <f>'MASTER DATA'!BU67</f>
        <v>0</v>
      </c>
    </row>
    <row r="4" spans="2:176" ht="41.45" customHeight="1" x14ac:dyDescent="0.5"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DATA'!Q436</f>
        <v>18.311724198047443</v>
      </c>
      <c r="DQ4" s="71">
        <f>'MASTER DATA'!R436</f>
        <v>15.962351351351341</v>
      </c>
      <c r="DR4" s="71">
        <f>'MASTER DATA'!S436</f>
        <v>11.184017079121624</v>
      </c>
      <c r="DS4" s="71">
        <f>'MASTER DATA'!T436</f>
        <v>11.187390350877202</v>
      </c>
      <c r="DT4" s="71">
        <f>'MASTER DATA'!U436</f>
        <v>12.426223967224306</v>
      </c>
      <c r="DU4" s="71">
        <f>'MASTER DATA'!V436</f>
        <v>13.541552924791091</v>
      </c>
      <c r="DV4" s="71">
        <f>'MASTER DATA'!W436</f>
        <v>14.588206943040113</v>
      </c>
      <c r="DW4" s="71">
        <f>'MASTER DATA'!X436</f>
        <v>18.069514613778708</v>
      </c>
      <c r="DX4" s="71">
        <f>'MASTER DATA'!Y436</f>
        <v>11.582589225589242</v>
      </c>
      <c r="DY4" s="71">
        <f>'MASTER DATA'!Z436</f>
        <v>14.277277628032362</v>
      </c>
      <c r="DZ4" s="71">
        <f>'MASTER DATA'!AA436</f>
        <v>14.718295790251112</v>
      </c>
      <c r="EA4" s="71">
        <f>'MASTER DATA'!AB436</f>
        <v>19.604671964829226</v>
      </c>
      <c r="EB4" s="71">
        <f>'MASTER DATA'!AC436</f>
        <v>17.077126956521749</v>
      </c>
      <c r="EC4" s="71">
        <f>'MASTER DATA'!AD436</f>
        <v>20.124528875379902</v>
      </c>
      <c r="ED4" s="71">
        <f>'MASTER DATA'!AE436</f>
        <v>23.257631670735993</v>
      </c>
      <c r="EE4" s="71">
        <f>'MASTER DATA'!AF436</f>
        <v>19.82</v>
      </c>
      <c r="EF4" s="71">
        <f>'MASTER DATA'!AG436</f>
        <v>0</v>
      </c>
      <c r="EG4" s="71">
        <f>'MASTER DATA'!AH436</f>
        <v>0</v>
      </c>
      <c r="EH4" s="71">
        <f>'MASTER DATA'!AI436</f>
        <v>0</v>
      </c>
      <c r="EI4" s="71">
        <f>'MASTER DATA'!AJ436</f>
        <v>0</v>
      </c>
      <c r="EJ4" s="71">
        <f>'MASTER DATA'!AK436</f>
        <v>0</v>
      </c>
      <c r="EK4" s="71">
        <f>'MASTER DATA'!AL436</f>
        <v>0</v>
      </c>
      <c r="EL4" s="71">
        <f>'MASTER DATA'!AM436</f>
        <v>0</v>
      </c>
      <c r="EM4" s="71">
        <f>'MASTER DATA'!AN436</f>
        <v>0</v>
      </c>
      <c r="EN4" s="71">
        <f>'MASTER DATA'!AO436</f>
        <v>0</v>
      </c>
      <c r="EO4" s="71">
        <f>'MASTER DATA'!AP436</f>
        <v>0</v>
      </c>
      <c r="EP4" s="71">
        <f>'MASTER DATA'!AQ436</f>
        <v>0</v>
      </c>
      <c r="EQ4" s="71">
        <f>'MASTER DATA'!AR436</f>
        <v>0</v>
      </c>
      <c r="ER4" s="71">
        <f>'MASTER DATA'!AS436</f>
        <v>0</v>
      </c>
      <c r="ES4" s="71">
        <f>'MASTER DATA'!AT436</f>
        <v>0</v>
      </c>
      <c r="ET4" s="71">
        <f>'MASTER DATA'!AU436</f>
        <v>0</v>
      </c>
      <c r="EU4" s="71">
        <f>'MASTER DATA'!AV436</f>
        <v>0</v>
      </c>
      <c r="EV4" s="71">
        <f>'MASTER DATA'!AW436</f>
        <v>0</v>
      </c>
      <c r="EW4" s="71">
        <f>'MASTER DATA'!AX436</f>
        <v>0</v>
      </c>
      <c r="EX4" s="71">
        <f>'MASTER DATA'!AY436</f>
        <v>0</v>
      </c>
      <c r="EY4" s="71">
        <f>'MASTER DATA'!AZ436</f>
        <v>0</v>
      </c>
      <c r="EZ4" s="71">
        <f>'MASTER DATA'!BA436</f>
        <v>0</v>
      </c>
      <c r="FA4" s="71">
        <f>'MASTER DATA'!BB436</f>
        <v>0</v>
      </c>
      <c r="FB4" s="71">
        <f>'MASTER DATA'!BC436</f>
        <v>0</v>
      </c>
      <c r="FC4" s="71">
        <f>'MASTER DATA'!BD436</f>
        <v>0</v>
      </c>
      <c r="FD4" s="71">
        <f>'MASTER DATA'!BE436</f>
        <v>0</v>
      </c>
      <c r="FE4" s="71">
        <f>'MASTER DATA'!BF436</f>
        <v>0</v>
      </c>
      <c r="FF4" s="71">
        <f>'MASTER DATA'!BG436</f>
        <v>0</v>
      </c>
      <c r="FG4" s="71">
        <f>'MASTER DATA'!BH436</f>
        <v>0</v>
      </c>
      <c r="FH4" s="71">
        <f>'MASTER DATA'!BI436</f>
        <v>0</v>
      </c>
      <c r="FI4" s="71">
        <f>'MASTER DATA'!BJ436</f>
        <v>0</v>
      </c>
      <c r="FJ4" s="71">
        <f>'MASTER DATA'!BK436</f>
        <v>0</v>
      </c>
      <c r="FK4" s="71">
        <f>'MASTER DATA'!BL436</f>
        <v>0</v>
      </c>
      <c r="FL4" s="71">
        <f>'MASTER DATA'!BM436</f>
        <v>0</v>
      </c>
      <c r="FM4" s="71">
        <f>'MASTER DATA'!BN436</f>
        <v>0</v>
      </c>
      <c r="FN4" s="71">
        <f>'MASTER DATA'!BO436</f>
        <v>0</v>
      </c>
      <c r="FO4" s="71">
        <f>'MASTER DATA'!BP436</f>
        <v>0</v>
      </c>
      <c r="FP4" s="71">
        <f>'MASTER DATA'!BQ436</f>
        <v>0</v>
      </c>
      <c r="FQ4" s="71">
        <f>'MASTER DATA'!BR436</f>
        <v>0</v>
      </c>
      <c r="FR4" s="71">
        <f>'MASTER DATA'!BS436</f>
        <v>0</v>
      </c>
      <c r="FS4" s="70">
        <f>'MASTER DATA'!BT68</f>
        <v>0</v>
      </c>
      <c r="FT4" s="70">
        <f>'MASTER DATA'!BU68</f>
        <v>0</v>
      </c>
    </row>
    <row r="5" spans="2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DATA'!C435</f>
        <v xml:space="preserve"> mg/Nm3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1" t="s">
        <v>188</v>
      </c>
      <c r="C7" s="251"/>
      <c r="D7" s="251"/>
      <c r="E7" s="251"/>
      <c r="F7" s="252"/>
      <c r="G7" s="263" t="str">
        <f>'MASTER DATA'!B435</f>
        <v>PM Emissions CO 3</v>
      </c>
      <c r="H7" s="264"/>
      <c r="I7" s="264"/>
      <c r="J7" s="264"/>
      <c r="K7" s="264"/>
      <c r="L7" s="264"/>
      <c r="M7" s="264"/>
      <c r="N7" s="265"/>
      <c r="O7" s="60" t="s">
        <v>189</v>
      </c>
      <c r="P7" s="74"/>
      <c r="Q7" s="74"/>
      <c r="R7" s="74"/>
      <c r="S7" s="269">
        <f>ED4</f>
        <v>23.257631670735993</v>
      </c>
      <c r="T7" s="269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1"/>
      <c r="C8" s="251"/>
      <c r="D8" s="251"/>
      <c r="E8" s="251"/>
      <c r="F8" s="252"/>
      <c r="G8" s="291"/>
      <c r="H8" s="292"/>
      <c r="I8" s="292"/>
      <c r="J8" s="292"/>
      <c r="K8" s="292"/>
      <c r="L8" s="292"/>
      <c r="M8" s="292"/>
      <c r="N8" s="29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23.257631670735993</v>
      </c>
      <c r="AH9" s="57"/>
      <c r="AK9" s="75">
        <f>222/224*100</f>
        <v>99.107142857142861</v>
      </c>
    </row>
    <row r="10" spans="2:176" ht="408.75" customHeight="1" x14ac:dyDescent="0.25">
      <c r="B10" s="247" t="str">
        <f>G7</f>
        <v>PM Emissions CO 3</v>
      </c>
      <c r="G10" s="84">
        <f>EE3</f>
        <v>50</v>
      </c>
      <c r="AH10" s="57"/>
      <c r="AI10" s="85"/>
    </row>
    <row r="11" spans="2:176" ht="408" customHeight="1" x14ac:dyDescent="0.25">
      <c r="B11" s="247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4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16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tabColor theme="8" tint="-0.249977111117893"/>
    <pageSetUpPr fitToPage="1"/>
  </sheetPr>
  <dimension ref="B1:AAC56"/>
  <sheetViews>
    <sheetView zoomScale="40" zoomScaleNormal="40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7" width="12.140625" style="46" customWidth="1"/>
    <col min="38" max="38" width="7.42578125" style="46" customWidth="1"/>
    <col min="39" max="39" width="9.28515625" style="46"/>
    <col min="40" max="43" width="13.7109375" style="46" hidden="1" customWidth="1"/>
    <col min="44" max="44" width="13" style="46" hidden="1" customWidth="1"/>
    <col min="45" max="46" width="13.7109375" style="46" hidden="1" customWidth="1"/>
    <col min="47" max="48" width="13" style="46" hidden="1" customWidth="1"/>
    <col min="49" max="49" width="13.7109375" style="46" hidden="1" customWidth="1"/>
    <col min="50" max="50" width="13" style="46" hidden="1" customWidth="1"/>
    <col min="51" max="66" width="13.7109375" style="46" hidden="1" customWidth="1"/>
    <col min="67" max="67" width="11.28515625" style="46" hidden="1" customWidth="1"/>
    <col min="68" max="68" width="12.28515625" style="46" hidden="1" customWidth="1"/>
    <col min="69" max="69" width="12" style="46" hidden="1" customWidth="1"/>
    <col min="70" max="70" width="13.42578125" style="46" hidden="1" customWidth="1"/>
    <col min="71" max="71" width="14.28515625" style="46" hidden="1" customWidth="1"/>
    <col min="72" max="72" width="12.28515625" style="46" hidden="1" customWidth="1"/>
    <col min="73" max="75" width="11.7109375" style="46" hidden="1" customWidth="1"/>
    <col min="76" max="76" width="11.5703125" style="46" hidden="1" customWidth="1"/>
    <col min="77" max="77" width="12.7109375" style="46" hidden="1" customWidth="1"/>
    <col min="78" max="78" width="12.28515625" style="46" hidden="1" customWidth="1"/>
    <col min="79" max="79" width="10.28515625" style="46" hidden="1" customWidth="1"/>
    <col min="80" max="86" width="16.28515625" style="46" hidden="1" customWidth="1"/>
    <col min="87" max="87" width="14.7109375" style="46" hidden="1" customWidth="1"/>
    <col min="88" max="101" width="16.28515625" style="46" hidden="1" customWidth="1"/>
    <col min="102" max="103" width="11.28515625" style="46" hidden="1" customWidth="1"/>
    <col min="104" max="104" width="14.5703125" style="46" hidden="1" customWidth="1"/>
    <col min="105" max="106" width="11.28515625" style="46" hidden="1" customWidth="1"/>
    <col min="107" max="112" width="13.42578125" style="46" hidden="1" customWidth="1"/>
    <col min="113" max="123" width="12.85546875" style="46" hidden="1" customWidth="1"/>
    <col min="124" max="130" width="12.85546875" style="46" customWidth="1"/>
    <col min="131" max="156" width="14.28515625" style="46" customWidth="1"/>
    <col min="157" max="16384" width="9.28515625" style="46"/>
  </cols>
  <sheetData>
    <row r="1" spans="2:156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285"/>
      <c r="AI1" s="285"/>
      <c r="AJ1" s="285"/>
      <c r="AK1" s="285"/>
      <c r="AL1" s="52"/>
      <c r="AM1" s="53" t="s">
        <v>169</v>
      </c>
      <c r="AN1" s="54" t="s">
        <v>170</v>
      </c>
      <c r="AO1" s="54"/>
      <c r="AP1" s="54" t="s">
        <v>1</v>
      </c>
      <c r="AQ1" s="54" t="s">
        <v>3</v>
      </c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DT1" s="54" t="str">
        <f>G7</f>
        <v xml:space="preserve">Sp. PM Emissions </v>
      </c>
      <c r="DV1" s="106" t="str">
        <f>G8</f>
        <v xml:space="preserve"> kg/tp</v>
      </c>
    </row>
    <row r="2" spans="2:156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  <c r="AK2" s="256"/>
      <c r="AL2" s="57"/>
      <c r="AM2" s="58" t="s">
        <v>172</v>
      </c>
      <c r="AN2" s="59">
        <v>42461</v>
      </c>
      <c r="AO2" s="59">
        <v>42491</v>
      </c>
      <c r="AP2" s="59">
        <v>42522</v>
      </c>
      <c r="AQ2" s="59">
        <v>42552</v>
      </c>
      <c r="AR2" s="59">
        <v>42583</v>
      </c>
      <c r="AS2" s="59">
        <v>42614</v>
      </c>
      <c r="AT2" s="59">
        <v>42644</v>
      </c>
      <c r="AU2" s="59">
        <v>42675</v>
      </c>
      <c r="AV2" s="59">
        <v>42705</v>
      </c>
      <c r="AW2" s="59">
        <v>42736</v>
      </c>
      <c r="AX2" s="59">
        <v>42767</v>
      </c>
      <c r="AY2" s="59">
        <v>42795</v>
      </c>
      <c r="AZ2" s="59">
        <v>42826</v>
      </c>
      <c r="BA2" s="59">
        <v>42856</v>
      </c>
      <c r="BB2" s="59">
        <v>42887</v>
      </c>
      <c r="BC2" s="59">
        <v>42917</v>
      </c>
      <c r="BD2" s="59">
        <v>42948</v>
      </c>
      <c r="BE2" s="59">
        <v>42979</v>
      </c>
      <c r="BF2" s="59">
        <v>43009</v>
      </c>
      <c r="BG2" s="59">
        <v>43040</v>
      </c>
      <c r="BH2" s="59">
        <v>43070</v>
      </c>
      <c r="BI2" s="59">
        <v>43101</v>
      </c>
      <c r="BJ2" s="59">
        <v>43132</v>
      </c>
      <c r="BK2" s="59">
        <v>43160</v>
      </c>
      <c r="BL2" s="59">
        <v>43191</v>
      </c>
      <c r="BM2" s="59">
        <v>43221</v>
      </c>
      <c r="BN2" s="59">
        <v>43252</v>
      </c>
      <c r="BO2" s="59">
        <v>43282</v>
      </c>
      <c r="BP2" s="59">
        <v>43313</v>
      </c>
      <c r="BQ2" s="59">
        <v>43344</v>
      </c>
      <c r="BR2" s="59">
        <v>43374</v>
      </c>
      <c r="BS2" s="59">
        <v>43405</v>
      </c>
      <c r="BT2" s="59">
        <v>43435</v>
      </c>
      <c r="BU2" s="59">
        <v>43466</v>
      </c>
      <c r="BV2" s="59">
        <v>43497</v>
      </c>
      <c r="BW2" s="59">
        <v>43525</v>
      </c>
      <c r="BX2" s="59">
        <v>43556</v>
      </c>
      <c r="BY2" s="59">
        <v>43586</v>
      </c>
      <c r="BZ2" s="59">
        <v>43617</v>
      </c>
      <c r="CA2" s="59">
        <v>43647</v>
      </c>
      <c r="CB2" s="59">
        <v>43678</v>
      </c>
      <c r="CC2" s="59">
        <v>43709</v>
      </c>
      <c r="CD2" s="59">
        <v>43739</v>
      </c>
      <c r="CE2" s="59">
        <v>43770</v>
      </c>
      <c r="CF2" s="59">
        <v>43800</v>
      </c>
      <c r="CG2" s="59">
        <v>43831</v>
      </c>
      <c r="CH2" s="59">
        <v>43862</v>
      </c>
      <c r="CI2" s="59">
        <v>43891</v>
      </c>
      <c r="CJ2" s="59">
        <v>43922</v>
      </c>
      <c r="CK2" s="59">
        <v>43952</v>
      </c>
      <c r="CL2" s="59">
        <v>43983</v>
      </c>
      <c r="CM2" s="59">
        <v>44013</v>
      </c>
      <c r="CN2" s="59">
        <v>44044</v>
      </c>
      <c r="CO2" s="59">
        <v>44075</v>
      </c>
      <c r="CP2" s="59">
        <v>44105</v>
      </c>
      <c r="CQ2" s="59">
        <v>44136</v>
      </c>
      <c r="CR2" s="59">
        <v>44166</v>
      </c>
      <c r="CS2" s="59">
        <v>44197</v>
      </c>
      <c r="CT2" s="59">
        <v>44228</v>
      </c>
      <c r="CU2" s="59">
        <v>44256</v>
      </c>
      <c r="CV2" s="59">
        <v>44287</v>
      </c>
      <c r="CW2" s="59">
        <v>44317</v>
      </c>
      <c r="CX2" s="59">
        <v>44348</v>
      </c>
      <c r="CY2" s="59">
        <v>44378</v>
      </c>
      <c r="CZ2" s="59">
        <v>44409</v>
      </c>
      <c r="DA2" s="59">
        <v>44440</v>
      </c>
      <c r="DB2" s="59">
        <v>44470</v>
      </c>
      <c r="DC2" s="59">
        <v>44501</v>
      </c>
      <c r="DD2" s="59">
        <v>44531</v>
      </c>
      <c r="DE2" s="59">
        <v>44562</v>
      </c>
      <c r="DF2" s="59">
        <v>44593</v>
      </c>
      <c r="DG2" s="59">
        <v>44621</v>
      </c>
      <c r="DH2" s="59">
        <v>44652</v>
      </c>
      <c r="DI2" s="59">
        <v>44682</v>
      </c>
      <c r="DJ2" s="59">
        <v>44713</v>
      </c>
      <c r="DK2" s="59">
        <v>44743</v>
      </c>
      <c r="DL2" s="59">
        <v>44774</v>
      </c>
      <c r="DM2" s="59">
        <v>44805</v>
      </c>
      <c r="DN2" s="59">
        <v>44835</v>
      </c>
      <c r="DO2" s="59">
        <v>44866</v>
      </c>
      <c r="DP2" s="59">
        <v>44896</v>
      </c>
      <c r="DQ2" s="59">
        <v>44927</v>
      </c>
      <c r="DR2" s="59">
        <v>44958</v>
      </c>
      <c r="DS2" s="59">
        <v>44986</v>
      </c>
      <c r="DT2" s="59">
        <v>45017</v>
      </c>
      <c r="DU2" s="59">
        <v>45047</v>
      </c>
      <c r="DV2" s="59">
        <v>45078</v>
      </c>
      <c r="DW2" s="59">
        <v>45108</v>
      </c>
      <c r="DX2" s="59">
        <v>45139</v>
      </c>
      <c r="DY2" s="59">
        <v>45170</v>
      </c>
      <c r="DZ2" s="59">
        <v>45200</v>
      </c>
      <c r="EA2" s="59">
        <v>45231</v>
      </c>
      <c r="EB2" s="59">
        <v>45261</v>
      </c>
      <c r="EC2" s="59">
        <v>45292</v>
      </c>
      <c r="ED2" s="59">
        <v>45323</v>
      </c>
      <c r="EE2" s="59">
        <v>45352</v>
      </c>
      <c r="EF2" s="59">
        <v>45383</v>
      </c>
      <c r="EG2" s="59">
        <v>45413</v>
      </c>
      <c r="EH2" s="59">
        <v>45444</v>
      </c>
      <c r="EI2" s="59">
        <v>45474</v>
      </c>
      <c r="EJ2" s="59">
        <v>45505</v>
      </c>
      <c r="EK2" s="59">
        <v>45536</v>
      </c>
      <c r="EL2" s="59">
        <v>45566</v>
      </c>
      <c r="EM2" s="59">
        <v>45597</v>
      </c>
      <c r="EN2" s="59">
        <v>45627</v>
      </c>
      <c r="EO2" s="59">
        <v>45658</v>
      </c>
      <c r="EP2" s="59">
        <v>45689</v>
      </c>
      <c r="EQ2" s="59">
        <v>45717</v>
      </c>
      <c r="ER2" s="59">
        <v>45748</v>
      </c>
      <c r="ES2" s="59">
        <v>45778</v>
      </c>
      <c r="ET2" s="59">
        <v>45809</v>
      </c>
      <c r="EU2" s="59">
        <v>45839</v>
      </c>
      <c r="EV2" s="59">
        <v>45870</v>
      </c>
      <c r="EW2" s="59">
        <v>45901</v>
      </c>
      <c r="EX2" s="59">
        <v>45931</v>
      </c>
      <c r="EY2" s="59">
        <v>45962</v>
      </c>
      <c r="EZ2" s="59">
        <v>45992</v>
      </c>
    </row>
    <row r="3" spans="2:156" ht="41.45" customHeight="1" x14ac:dyDescent="0.5">
      <c r="B3" s="271" t="s">
        <v>173</v>
      </c>
      <c r="C3" s="251"/>
      <c r="D3" s="251"/>
      <c r="E3" s="251"/>
      <c r="F3" s="252"/>
      <c r="G3" s="257">
        <f>EJ2</f>
        <v>45505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7"/>
      <c r="AM3" s="68" t="s">
        <v>217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95</v>
      </c>
      <c r="AW3" s="69">
        <v>95</v>
      </c>
      <c r="AX3" s="69">
        <v>95</v>
      </c>
      <c r="AY3" s="69">
        <v>95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</v>
      </c>
      <c r="BI3" s="69">
        <v>94</v>
      </c>
      <c r="BJ3" s="69">
        <v>94</v>
      </c>
      <c r="BK3" s="69">
        <v>94</v>
      </c>
      <c r="BL3" s="69">
        <v>94.1</v>
      </c>
      <c r="BM3" s="69">
        <v>94.1</v>
      </c>
      <c r="BN3" s="69">
        <v>94.1</v>
      </c>
      <c r="BO3" s="69">
        <v>94.1</v>
      </c>
      <c r="BP3" s="69">
        <v>94.1</v>
      </c>
      <c r="BQ3" s="69">
        <v>94.1</v>
      </c>
      <c r="BR3" s="69">
        <v>94.1</v>
      </c>
      <c r="BS3" s="69">
        <v>59.2</v>
      </c>
      <c r="BT3" s="69">
        <v>94.1</v>
      </c>
      <c r="BU3" s="69">
        <v>94.1</v>
      </c>
      <c r="BV3" s="69">
        <v>94.1</v>
      </c>
      <c r="BW3" s="69">
        <v>94.1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99</v>
      </c>
      <c r="CE3" s="69">
        <v>99</v>
      </c>
      <c r="CF3" s="69">
        <v>99</v>
      </c>
      <c r="CG3" s="69">
        <v>99</v>
      </c>
      <c r="CH3" s="69">
        <v>98</v>
      </c>
      <c r="CI3" s="69">
        <v>98</v>
      </c>
      <c r="CJ3" s="69">
        <v>98</v>
      </c>
      <c r="CK3" s="69">
        <v>98</v>
      </c>
      <c r="CL3" s="69">
        <v>98</v>
      </c>
      <c r="CM3" s="69">
        <v>98</v>
      </c>
      <c r="CN3" s="69">
        <v>98</v>
      </c>
      <c r="CO3" s="69">
        <v>98</v>
      </c>
      <c r="CP3" s="69">
        <v>99</v>
      </c>
      <c r="CQ3" s="69">
        <v>99</v>
      </c>
      <c r="CR3" s="69">
        <v>99</v>
      </c>
      <c r="CS3" s="69">
        <v>99</v>
      </c>
      <c r="CT3" s="69">
        <v>99</v>
      </c>
      <c r="CU3" s="69">
        <v>98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v>99</v>
      </c>
      <c r="DQ3" s="69">
        <v>99</v>
      </c>
      <c r="DR3" s="69">
        <v>99</v>
      </c>
      <c r="DS3" s="69">
        <v>99</v>
      </c>
      <c r="DT3" s="70">
        <f>'MASTER DATA'!Q490</f>
        <v>0.46</v>
      </c>
      <c r="DU3" s="70">
        <f>'MASTER DATA'!R490</f>
        <v>0.46</v>
      </c>
      <c r="DV3" s="70">
        <f>'MASTER DATA'!S490</f>
        <v>0.46</v>
      </c>
      <c r="DW3" s="70">
        <f>'MASTER DATA'!T490</f>
        <v>0.46</v>
      </c>
      <c r="DX3" s="70">
        <f>'MASTER DATA'!U490</f>
        <v>0.46</v>
      </c>
      <c r="DY3" s="70">
        <f>'MASTER DATA'!V490</f>
        <v>0.46</v>
      </c>
      <c r="DZ3" s="70">
        <f>'MASTER DATA'!W490</f>
        <v>0.46</v>
      </c>
      <c r="EA3" s="70">
        <f>'MASTER DATA'!X490</f>
        <v>0.46</v>
      </c>
      <c r="EB3" s="70">
        <f>'MASTER DATA'!Y490</f>
        <v>0.46</v>
      </c>
      <c r="EC3" s="70">
        <f>'MASTER DATA'!Z490</f>
        <v>0.46</v>
      </c>
      <c r="ED3" s="70">
        <f>'MASTER DATA'!AA490</f>
        <v>0.46</v>
      </c>
      <c r="EE3" s="70">
        <f>'MASTER DATA'!AB490</f>
        <v>0.46</v>
      </c>
      <c r="EF3" s="70">
        <f>'MASTER DATA'!AC490</f>
        <v>0.06</v>
      </c>
      <c r="EG3" s="70">
        <f>'MASTER DATA'!AD490</f>
        <v>0.06</v>
      </c>
      <c r="EH3" s="70">
        <f>'MASTER DATA'!AE490</f>
        <v>0.06</v>
      </c>
      <c r="EI3" s="70">
        <f>'MASTER DATA'!AF490</f>
        <v>0.06</v>
      </c>
      <c r="EJ3" s="70">
        <f>'MASTER DATA'!AG490</f>
        <v>0.06</v>
      </c>
      <c r="EK3" s="70">
        <f>'MASTER DATA'!AH490</f>
        <v>0.06</v>
      </c>
      <c r="EL3" s="70">
        <f>'MASTER DATA'!AI490</f>
        <v>0.06</v>
      </c>
      <c r="EM3" s="70">
        <f>'MASTER DATA'!AJ490</f>
        <v>0.06</v>
      </c>
      <c r="EN3" s="70">
        <f>'MASTER DATA'!AK490</f>
        <v>0.06</v>
      </c>
      <c r="EO3" s="70">
        <f>'MASTER DATA'!AL490</f>
        <v>0.06</v>
      </c>
      <c r="EP3" s="70">
        <f>'MASTER DATA'!AM490</f>
        <v>0.06</v>
      </c>
      <c r="EQ3" s="70">
        <f>'MASTER DATA'!AN490</f>
        <v>0.06</v>
      </c>
      <c r="ER3" s="70">
        <f>'MASTER DATA'!AO490</f>
        <v>0.06</v>
      </c>
      <c r="ES3" s="70">
        <f>'MASTER DATA'!AP490</f>
        <v>0.06</v>
      </c>
      <c r="ET3" s="70">
        <f>'MASTER DATA'!AQ490</f>
        <v>0.06</v>
      </c>
      <c r="EU3" s="70">
        <f>'MASTER DATA'!AR490</f>
        <v>0.06</v>
      </c>
      <c r="EV3" s="70">
        <f>'MASTER DATA'!AS490</f>
        <v>0.06</v>
      </c>
      <c r="EW3" s="70">
        <f>'MASTER DATA'!AT490</f>
        <v>0.06</v>
      </c>
      <c r="EX3" s="70">
        <f>'MASTER DATA'!AU490</f>
        <v>0</v>
      </c>
      <c r="EY3" s="70">
        <f>'MASTER DATA'!AV490</f>
        <v>0</v>
      </c>
      <c r="EZ3" s="70">
        <f>'MASTER DATA'!AW490</f>
        <v>0</v>
      </c>
    </row>
    <row r="4" spans="2:156" ht="41.45" customHeight="1" x14ac:dyDescent="0.5">
      <c r="B4" s="278" t="s">
        <v>177</v>
      </c>
      <c r="C4" s="259"/>
      <c r="D4" s="259"/>
      <c r="E4" s="259"/>
      <c r="F4" s="259"/>
      <c r="G4" s="279" t="s">
        <v>218</v>
      </c>
      <c r="H4" s="280"/>
      <c r="I4" s="280"/>
      <c r="J4" s="280"/>
      <c r="K4" s="280"/>
      <c r="L4" s="280"/>
      <c r="M4" s="280"/>
      <c r="N4" s="281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362</v>
      </c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7"/>
      <c r="AM4" s="68" t="s">
        <v>5</v>
      </c>
      <c r="AN4" s="69">
        <v>97.022416402398093</v>
      </c>
      <c r="AO4" s="69">
        <v>96.726824726356995</v>
      </c>
      <c r="AP4" s="69">
        <v>96.753429737719003</v>
      </c>
      <c r="AQ4" s="69">
        <v>91.497913390378997</v>
      </c>
      <c r="AR4" s="69">
        <v>96.017097020290805</v>
      </c>
      <c r="AS4" s="69">
        <v>97.079860994746397</v>
      </c>
      <c r="AT4" s="69">
        <v>96.480158070624597</v>
      </c>
      <c r="AU4" s="69">
        <v>62.685430783791098</v>
      </c>
      <c r="AV4" s="69">
        <v>96.707301243203901</v>
      </c>
      <c r="AW4" s="69">
        <v>98.132245707827906</v>
      </c>
      <c r="AX4" s="69">
        <v>97.957422939738606</v>
      </c>
      <c r="AY4" s="69">
        <v>97.3313096653158</v>
      </c>
      <c r="AZ4" s="69">
        <v>97.500795157798805</v>
      </c>
      <c r="BA4" s="69">
        <v>97.349643951873503</v>
      </c>
      <c r="BB4" s="69">
        <v>97.655901171318206</v>
      </c>
      <c r="BC4" s="69">
        <v>97.650890380966302</v>
      </c>
      <c r="BD4" s="69">
        <v>96.6587837368198</v>
      </c>
      <c r="BE4" s="69">
        <v>97.706752927886697</v>
      </c>
      <c r="BF4" s="69">
        <v>98.786926234246707</v>
      </c>
      <c r="BG4" s="69">
        <v>62.9941292611827</v>
      </c>
      <c r="BH4" s="69">
        <v>98.000326597984397</v>
      </c>
      <c r="BI4" s="69">
        <v>97.949249506364794</v>
      </c>
      <c r="BJ4" s="69">
        <v>96.895769331100794</v>
      </c>
      <c r="BK4" s="69">
        <v>97.345746668327294</v>
      </c>
      <c r="BL4" s="69">
        <f>'[1]MASTER DATA'!B130</f>
        <v>96.276280930816355</v>
      </c>
      <c r="BM4" s="69">
        <f>'[1]MASTER DATA'!C130</f>
        <v>97.226543906218154</v>
      </c>
      <c r="BN4" s="69">
        <f>'[1]MASTER DATA'!D130</f>
        <v>97.00385797069552</v>
      </c>
      <c r="BO4" s="69">
        <f>'[1]MASTER DATA'!E130</f>
        <v>96.895592309442264</v>
      </c>
      <c r="BP4" s="69">
        <f>'[1]MASTER DATA'!F130</f>
        <v>96.547047354922157</v>
      </c>
      <c r="BQ4" s="69">
        <f>'[1]MASTER DATA'!G130</f>
        <v>96.90666666666668</v>
      </c>
      <c r="BR4" s="69">
        <f>'[1]MASTER DATA'!H130</f>
        <v>96.266724711479284</v>
      </c>
      <c r="BS4" s="69">
        <f>'[1]MASTER DATA'!I130</f>
        <v>63.973214285714299</v>
      </c>
      <c r="BT4" s="69">
        <f>'[1]MASTER DATA'!J130</f>
        <v>98.510652546812807</v>
      </c>
      <c r="BU4" s="69">
        <f>'[1]MASTER DATA'!K130</f>
        <v>97.599281648143076</v>
      </c>
      <c r="BV4" s="69">
        <f>'[1]MASTER DATA'!L130</f>
        <v>99.120616651239771</v>
      </c>
      <c r="BW4" s="69">
        <f>'[1]MASTER DATA'!M130</f>
        <v>99.408323583608222</v>
      </c>
      <c r="BX4" s="69">
        <f>'[1]MASTER DATA'!N130</f>
        <v>98.927361297983254</v>
      </c>
      <c r="BY4" s="69">
        <f>'[1]MASTER DATA'!O130</f>
        <v>99.135465090296407</v>
      </c>
      <c r="BZ4" s="69">
        <f>'[1]MASTER DATA'!P130</f>
        <v>99.103650836711623</v>
      </c>
      <c r="CA4" s="69">
        <f>'[1]MASTER DATA'!Q130</f>
        <v>98.751837471561089</v>
      </c>
      <c r="CB4" s="69">
        <f>'[1]MASTER DATA'!R130</f>
        <v>98.97353634198582</v>
      </c>
      <c r="CC4" s="69">
        <f>'[1]MASTER DATA'!S130</f>
        <v>99.23869800580583</v>
      </c>
      <c r="CD4" s="69">
        <f>'[1]MASTER DATA'!T130</f>
        <v>99.279667993593222</v>
      </c>
      <c r="CE4" s="69">
        <f>'[1]MASTER DATA'!U130</f>
        <v>64.280930558548192</v>
      </c>
      <c r="CF4" s="69">
        <f>'[1]MASTER DATA'!V130</f>
        <v>99.292000568474222</v>
      </c>
      <c r="CG4" s="69">
        <f>'[1]MASTER DATA'!W130</f>
        <v>97.386284967404492</v>
      </c>
      <c r="CH4" s="69">
        <f>'[1]MASTER DATA'!X130</f>
        <v>96.906317347154172</v>
      </c>
      <c r="CI4" s="69">
        <f>'[1]MASTER DATA'!Y130</f>
        <v>97.822772349154178</v>
      </c>
      <c r="CJ4" s="69">
        <f>'[1]MASTER DATA'!Z130</f>
        <v>98.806666666666658</v>
      </c>
      <c r="CK4" s="69">
        <f>'[1]MASTER DATA'!AA130</f>
        <v>97.505138838079361</v>
      </c>
      <c r="CL4" s="69">
        <f>'[1]MASTER DATA'!AB130</f>
        <v>99.549645690220103</v>
      </c>
      <c r="CM4" s="69">
        <f>'[1]MASTER DATA'!AC130</f>
        <v>98.549600607371787</v>
      </c>
      <c r="CN4" s="69">
        <f>'[1]MASTER DATA'!AD130</f>
        <v>98.327343289392587</v>
      </c>
      <c r="CO4" s="69">
        <f>'[1]MASTER DATA'!AE130</f>
        <v>98.138794910023535</v>
      </c>
      <c r="CP4" s="69">
        <f>'[1]MASTER DATA'!AF130</f>
        <v>97.302292804441038</v>
      </c>
      <c r="CQ4" s="69">
        <f>'[1]MASTER DATA'!AG130</f>
        <v>98.808169361179836</v>
      </c>
      <c r="CR4" s="69">
        <f>'[1]MASTER DATA'!AH130</f>
        <v>65.526191649753201</v>
      </c>
      <c r="CS4" s="69">
        <f>'[1]MASTER DATA'!AI130</f>
        <v>97.64609886328725</v>
      </c>
      <c r="CT4" s="69">
        <f>'[1]MASTER DATA'!AJ130</f>
        <v>98.377080698932801</v>
      </c>
      <c r="CU4" s="69">
        <f>'[1]MASTER DATA'!AK130</f>
        <v>98.210985021726998</v>
      </c>
      <c r="CV4" s="69">
        <f>'[1]MASTER DATA'!AL130</f>
        <v>98.517025765365432</v>
      </c>
      <c r="CW4" s="69">
        <f>'[1]MASTER DATA'!AM130</f>
        <v>97.353093119635318</v>
      </c>
      <c r="CX4" s="69">
        <f>'[1]MASTER DATA'!AN130</f>
        <v>96.582633236641769</v>
      </c>
      <c r="CY4" s="69">
        <f>'[1]MASTER DATA'!AO130</f>
        <v>98.592530879295609</v>
      </c>
      <c r="CZ4" s="69">
        <f>'[1]MASTER DATA'!AP130</f>
        <v>98.078850736269473</v>
      </c>
      <c r="DA4" s="69">
        <f>'[1]MASTER DATA'!AQ130</f>
        <v>98.282969276201641</v>
      </c>
      <c r="DB4" s="69">
        <f>'[1]MASTER DATA'!AR130</f>
        <v>98.579022348776718</v>
      </c>
      <c r="DC4" s="69">
        <f>'[1]MASTER DATA'!AS130</f>
        <v>96.569150701043526</v>
      </c>
      <c r="DD4" s="69">
        <f>'[1]MASTER DATA'!AT130</f>
        <v>97.621114592886599</v>
      </c>
      <c r="DE4" s="69">
        <f>'[1]MASTER DATA'!AU130</f>
        <v>97.105132413019703</v>
      </c>
      <c r="DF4" s="69">
        <f>'[1]MASTER DATA'!AV130</f>
        <v>61.838672118570557</v>
      </c>
      <c r="DG4" s="69">
        <f>'[1]MASTER DATA'!AW130</f>
        <v>98.652329749103956</v>
      </c>
      <c r="DH4" s="69">
        <f>'[1]MASTER DATA'!AX130</f>
        <v>97.903017866202816</v>
      </c>
      <c r="DI4" s="69">
        <f>'[1]MASTER DATA'!AY130</f>
        <v>98.358362410736319</v>
      </c>
      <c r="DJ4" s="69">
        <f>'[1]MASTER DATA'!AZ130</f>
        <v>98.977777777777803</v>
      </c>
      <c r="DK4" s="69">
        <f>'[1]MASTER DATA'!BA130</f>
        <v>98.765450268261759</v>
      </c>
      <c r="DL4" s="69">
        <f>'[1]MASTER DATA'!BB130</f>
        <v>98.561123419957397</v>
      </c>
      <c r="DM4" s="69">
        <f>'[1]MASTER DATA'!BC130</f>
        <v>98.39484434448849</v>
      </c>
      <c r="DN4" s="69">
        <f>'[1]MASTER DATA'!BD130</f>
        <v>99.016082378161798</v>
      </c>
      <c r="DO4" s="69">
        <f>'[1]MASTER DATA'!BE130</f>
        <v>65.1037402920158</v>
      </c>
      <c r="DP4" s="69">
        <f>'[1]MASTER DATA'!BF130</f>
        <v>98.451743056327615</v>
      </c>
      <c r="DQ4" s="69">
        <f>'[1]MASTER DATA'!BG130</f>
        <v>99.203270403472928</v>
      </c>
      <c r="DR4" s="69">
        <f>'[1]MASTER DATA'!BH130</f>
        <v>95.431428571428569</v>
      </c>
      <c r="DS4" s="69">
        <f>'[1]MASTER DATA'!BI130</f>
        <v>99.311173855121822</v>
      </c>
      <c r="DT4" s="70">
        <f>'MASTER DATA'!Q491</f>
        <v>0.31485483055352192</v>
      </c>
      <c r="DU4" s="70">
        <f>'MASTER DATA'!R491</f>
        <v>6.3501133350108777E-2</v>
      </c>
      <c r="DV4" s="70">
        <f>'MASTER DATA'!S491</f>
        <v>5.6918510978593344E-2</v>
      </c>
      <c r="DW4" s="70">
        <f>'MASTER DATA'!T491</f>
        <v>5.8647751310968423E-2</v>
      </c>
      <c r="DX4" s="70">
        <f>'MASTER DATA'!U491</f>
        <v>5.2172559513608455E-2</v>
      </c>
      <c r="DY4" s="70">
        <f>'MASTER DATA'!V491</f>
        <v>4.7264123239611419E-2</v>
      </c>
      <c r="DZ4" s="70">
        <f>'MASTER DATA'!W491</f>
        <v>5.3725232811986184E-2</v>
      </c>
      <c r="EA4" s="70">
        <f>'MASTER DATA'!X491</f>
        <v>5.2894421646776039E-2</v>
      </c>
      <c r="EB4" s="70">
        <f>'MASTER DATA'!Y491</f>
        <v>4.7482026175943833E-2</v>
      </c>
      <c r="EC4" s="70">
        <f>'MASTER DATA'!Z491</f>
        <v>4.9262539063223136E-2</v>
      </c>
      <c r="ED4" s="70">
        <f>'MASTER DATA'!AA491</f>
        <v>4.9812979448336743E-2</v>
      </c>
      <c r="EE4" s="70">
        <f>'MASTER DATA'!AB491</f>
        <v>5.2538465789157301E-2</v>
      </c>
      <c r="EF4" s="70">
        <f>'MASTER DATA'!AC491</f>
        <v>0</v>
      </c>
      <c r="EG4" s="70">
        <f>'MASTER DATA'!AD491</f>
        <v>0</v>
      </c>
      <c r="EH4" s="70">
        <f>'MASTER DATA'!AE491</f>
        <v>0</v>
      </c>
      <c r="EI4" s="70">
        <f>'MASTER DATA'!AF491</f>
        <v>0</v>
      </c>
      <c r="EJ4" s="70">
        <f>'MASTER DATA'!AG491</f>
        <v>0</v>
      </c>
      <c r="EK4" s="70">
        <f>'MASTER DATA'!AH491</f>
        <v>0</v>
      </c>
      <c r="EL4" s="70">
        <f>'MASTER DATA'!AI491</f>
        <v>0</v>
      </c>
      <c r="EM4" s="70">
        <f>'MASTER DATA'!AJ491</f>
        <v>0</v>
      </c>
      <c r="EN4" s="70">
        <f>'MASTER DATA'!AK491</f>
        <v>0</v>
      </c>
      <c r="EO4" s="70">
        <f>'MASTER DATA'!AL491</f>
        <v>0</v>
      </c>
      <c r="EP4" s="70">
        <f>'MASTER DATA'!AM491</f>
        <v>0</v>
      </c>
      <c r="EQ4" s="70">
        <f>'MASTER DATA'!AN491</f>
        <v>0</v>
      </c>
      <c r="ER4" s="70">
        <f>'MASTER DATA'!AO491</f>
        <v>0</v>
      </c>
      <c r="ES4" s="70">
        <f>'MASTER DATA'!AP491</f>
        <v>0</v>
      </c>
      <c r="ET4" s="70">
        <f>'MASTER DATA'!AQ491</f>
        <v>0</v>
      </c>
      <c r="EU4" s="70">
        <f>'MASTER DATA'!AR491</f>
        <v>0</v>
      </c>
      <c r="EV4" s="70">
        <f>'MASTER DATA'!AS491</f>
        <v>0</v>
      </c>
      <c r="EW4" s="70">
        <f>'MASTER DATA'!AT491</f>
        <v>0</v>
      </c>
      <c r="EX4" s="70">
        <f>'MASTER DATA'!AU491</f>
        <v>0</v>
      </c>
      <c r="EY4" s="70">
        <f>'MASTER DATA'!AV491</f>
        <v>0</v>
      </c>
      <c r="EZ4" s="70">
        <f>'MASTER DATA'!AW491</f>
        <v>0</v>
      </c>
    </row>
    <row r="5" spans="2:156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7"/>
      <c r="AM5" s="68"/>
      <c r="DT5" s="75"/>
    </row>
    <row r="6" spans="2:156" ht="41.45" customHeight="1" x14ac:dyDescent="0.5">
      <c r="B6" s="278" t="s">
        <v>185</v>
      </c>
      <c r="C6" s="259"/>
      <c r="D6" s="259"/>
      <c r="E6" s="259"/>
      <c r="F6" s="259"/>
      <c r="G6" s="279" t="s">
        <v>221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7"/>
    </row>
    <row r="7" spans="2:156" s="75" customFormat="1" ht="78" customHeight="1" x14ac:dyDescent="0.5">
      <c r="B7" s="271" t="s">
        <v>188</v>
      </c>
      <c r="C7" s="251"/>
      <c r="D7" s="251"/>
      <c r="E7" s="251"/>
      <c r="F7" s="252"/>
      <c r="G7" s="282" t="str">
        <f>'MASTER DATA'!B490</f>
        <v xml:space="preserve">Sp. PM Emissions </v>
      </c>
      <c r="H7" s="283"/>
      <c r="I7" s="283"/>
      <c r="J7" s="283"/>
      <c r="K7" s="283"/>
      <c r="L7" s="283"/>
      <c r="M7" s="283"/>
      <c r="N7" s="283"/>
      <c r="O7" s="60" t="s">
        <v>223</v>
      </c>
      <c r="P7" s="74"/>
      <c r="Q7" s="74"/>
      <c r="R7" s="74"/>
      <c r="S7" s="74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7"/>
    </row>
    <row r="8" spans="2:156" ht="38.25" customHeight="1" x14ac:dyDescent="0.5">
      <c r="B8" s="271" t="s">
        <v>187</v>
      </c>
      <c r="C8" s="251"/>
      <c r="D8" s="251"/>
      <c r="E8" s="251"/>
      <c r="F8" s="252"/>
      <c r="G8" s="272" t="str">
        <f>'MASTER DATA'!C490</f>
        <v xml:space="preserve"> kg/tp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82"/>
    </row>
    <row r="9" spans="2:156" ht="34.5" customHeight="1" x14ac:dyDescent="0.5">
      <c r="B9" s="271" t="s">
        <v>224</v>
      </c>
      <c r="C9" s="251"/>
      <c r="D9" s="251"/>
      <c r="E9" s="251"/>
      <c r="F9" s="252"/>
      <c r="G9" s="274">
        <f>ED4</f>
        <v>4.9812979448336743E-2</v>
      </c>
      <c r="H9" s="275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10"/>
    </row>
    <row r="10" spans="2:156" ht="34.5" customHeight="1" x14ac:dyDescent="0.5">
      <c r="B10" s="271" t="s">
        <v>175</v>
      </c>
      <c r="C10" s="251"/>
      <c r="D10" s="251"/>
      <c r="E10" s="251"/>
      <c r="F10" s="252"/>
      <c r="G10" s="276">
        <f>EI3</f>
        <v>0.06</v>
      </c>
      <c r="H10" s="277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10"/>
    </row>
    <row r="11" spans="2:156" ht="195" customHeight="1" x14ac:dyDescent="0.35">
      <c r="B11" s="83"/>
      <c r="AL11" s="57"/>
      <c r="AO11" s="75">
        <f>222/224*100</f>
        <v>99.107142857142861</v>
      </c>
    </row>
    <row r="12" spans="2:156" ht="408.75" customHeight="1" x14ac:dyDescent="0.25">
      <c r="B12" s="247" t="str">
        <f>G7</f>
        <v xml:space="preserve">Sp. PM Emissions </v>
      </c>
      <c r="AL12" s="57"/>
    </row>
    <row r="13" spans="2:156" ht="408" customHeight="1" x14ac:dyDescent="0.25">
      <c r="B13" s="247"/>
      <c r="AL13" s="57"/>
    </row>
    <row r="14" spans="2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8"/>
    </row>
    <row r="15" spans="2:156" s="91" customFormat="1" ht="105.75" customHeight="1" x14ac:dyDescent="0.25">
      <c r="B15" s="89" t="s">
        <v>191</v>
      </c>
      <c r="D15" s="90">
        <f>EF2</f>
        <v>45383</v>
      </c>
      <c r="G15" s="90">
        <f>EG2</f>
        <v>45413</v>
      </c>
      <c r="J15" s="90">
        <f>EH2</f>
        <v>45444</v>
      </c>
      <c r="M15" s="90">
        <f>EI2</f>
        <v>45474</v>
      </c>
      <c r="P15" s="90">
        <f>EJ2</f>
        <v>45505</v>
      </c>
      <c r="S15" s="90">
        <f>EK2</f>
        <v>45536</v>
      </c>
      <c r="V15" s="90">
        <f>EL2</f>
        <v>45566</v>
      </c>
      <c r="Y15" s="90">
        <f>EM2</f>
        <v>45597</v>
      </c>
      <c r="AB15" s="90">
        <f>EN2</f>
        <v>45627</v>
      </c>
      <c r="AE15" s="90">
        <f>EO2</f>
        <v>45658</v>
      </c>
      <c r="AG15" s="90">
        <f>EP2</f>
        <v>45689</v>
      </c>
      <c r="AI15" s="90">
        <f>EQ2</f>
        <v>45717</v>
      </c>
      <c r="AJ15" s="90"/>
      <c r="AK15" s="90">
        <f>ER2</f>
        <v>45748</v>
      </c>
    </row>
    <row r="16" spans="2:156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99"/>
      <c r="AJ16" s="99"/>
      <c r="AK16" s="99"/>
    </row>
    <row r="17" spans="2:38" ht="48" customHeight="1" x14ac:dyDescent="0.35">
      <c r="B17" s="97" t="s">
        <v>5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95"/>
    </row>
    <row r="18" spans="2:38" ht="48" customHeight="1" x14ac:dyDescent="0.35">
      <c r="B18" s="58" t="s">
        <v>200</v>
      </c>
      <c r="C18" s="95"/>
      <c r="D18" s="95"/>
      <c r="E18" s="95"/>
      <c r="F18" s="95"/>
      <c r="G18" s="95"/>
      <c r="H18" s="95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  <c r="AJ18" s="113"/>
      <c r="AK18" s="113"/>
      <c r="AL18" s="92"/>
    </row>
    <row r="19" spans="2:38" ht="48" customHeight="1" x14ac:dyDescent="0.35">
      <c r="B19" s="58" t="s">
        <v>201</v>
      </c>
      <c r="C19" s="95"/>
      <c r="D19" s="95"/>
      <c r="E19" s="95"/>
      <c r="F19" s="95"/>
      <c r="G19" s="95"/>
      <c r="H19" s="95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  <c r="AH19" s="113"/>
      <c r="AI19" s="113"/>
      <c r="AJ19" s="113"/>
      <c r="AK19" s="113"/>
    </row>
    <row r="20" spans="2:38" ht="48" customHeight="1" x14ac:dyDescent="0.35">
      <c r="B20" s="58" t="s">
        <v>225</v>
      </c>
      <c r="C20" s="95"/>
      <c r="D20" s="95"/>
      <c r="E20" s="95"/>
      <c r="F20" s="95"/>
      <c r="G20" s="95"/>
      <c r="H20" s="95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</row>
    <row r="21" spans="2:38" ht="63" x14ac:dyDescent="0.35">
      <c r="B21" s="96" t="s">
        <v>192</v>
      </c>
      <c r="C21" s="248">
        <v>1</v>
      </c>
      <c r="D21" s="248"/>
      <c r="E21" s="248"/>
      <c r="F21" s="248"/>
      <c r="G21" s="248"/>
      <c r="H21" s="248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</row>
    <row r="22" spans="2:38" ht="26.25" x14ac:dyDescent="0.4">
      <c r="B22" s="98" t="s">
        <v>193</v>
      </c>
      <c r="C22" s="249" t="s">
        <v>194</v>
      </c>
      <c r="D22" s="249"/>
      <c r="E22" s="249"/>
      <c r="F22" s="249"/>
      <c r="G22" s="249"/>
      <c r="H22" s="249"/>
    </row>
    <row r="23" spans="2:38" ht="26.25" x14ac:dyDescent="0.4">
      <c r="B23" s="98" t="s">
        <v>197</v>
      </c>
      <c r="C23" s="246" t="s">
        <v>226</v>
      </c>
      <c r="D23" s="246"/>
      <c r="E23" s="246"/>
      <c r="F23" s="246"/>
      <c r="G23" s="246"/>
      <c r="H23" s="246"/>
    </row>
    <row r="24" spans="2:38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8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8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8" ht="26.25" customHeight="1" x14ac:dyDescent="0.35">
      <c r="B27" s="96" t="s">
        <v>203</v>
      </c>
      <c r="C27" s="246" t="s">
        <v>204</v>
      </c>
      <c r="D27" s="246"/>
      <c r="E27" s="246"/>
      <c r="F27" s="246"/>
      <c r="G27" s="246"/>
      <c r="H27" s="246"/>
    </row>
    <row r="28" spans="2:38" ht="26.25" customHeight="1" x14ac:dyDescent="0.35">
      <c r="B28" s="96" t="s">
        <v>206</v>
      </c>
      <c r="C28" s="246" t="s">
        <v>207</v>
      </c>
      <c r="D28" s="246"/>
      <c r="E28" s="246"/>
      <c r="F28" s="246"/>
      <c r="G28" s="246"/>
      <c r="H28" s="246"/>
    </row>
    <row r="29" spans="2:38" ht="63" customHeight="1" x14ac:dyDescent="0.35">
      <c r="B29" s="96" t="s">
        <v>209</v>
      </c>
      <c r="C29" s="246"/>
      <c r="D29" s="246"/>
      <c r="E29" s="246"/>
      <c r="F29" s="246"/>
      <c r="G29" s="246"/>
      <c r="H29" s="246"/>
    </row>
    <row r="30" spans="2:38" ht="26.25" x14ac:dyDescent="0.35">
      <c r="B30" s="114"/>
      <c r="C30" s="270"/>
      <c r="D30" s="270"/>
      <c r="E30" s="270"/>
      <c r="F30" s="270"/>
      <c r="G30" s="246"/>
      <c r="H30" s="246"/>
    </row>
    <row r="32" spans="2:38" x14ac:dyDescent="0.25">
      <c r="C32" s="101"/>
      <c r="E32" s="84"/>
    </row>
    <row r="33" spans="3:679" x14ac:dyDescent="0.25">
      <c r="C33" s="101"/>
      <c r="E33" s="84"/>
    </row>
    <row r="34" spans="3:679" x14ac:dyDescent="0.25">
      <c r="C34" s="101"/>
      <c r="E34" s="84"/>
    </row>
    <row r="35" spans="3:679" x14ac:dyDescent="0.25">
      <c r="C35" s="101"/>
      <c r="E35" s="84"/>
    </row>
    <row r="36" spans="3:679" x14ac:dyDescent="0.25">
      <c r="C36" s="101"/>
      <c r="E36" s="84"/>
    </row>
    <row r="37" spans="3:679" x14ac:dyDescent="0.25">
      <c r="C37" s="101"/>
      <c r="E37" s="84"/>
    </row>
    <row r="38" spans="3:679" x14ac:dyDescent="0.25">
      <c r="C38" s="101"/>
      <c r="E38" s="84"/>
    </row>
    <row r="39" spans="3:679" x14ac:dyDescent="0.25">
      <c r="C39" s="101"/>
      <c r="E39" s="84"/>
    </row>
    <row r="40" spans="3:679" x14ac:dyDescent="0.25">
      <c r="C40" s="101"/>
      <c r="E40" s="84"/>
    </row>
    <row r="41" spans="3:679" x14ac:dyDescent="0.25">
      <c r="C41" s="101"/>
      <c r="E41" s="84"/>
    </row>
    <row r="42" spans="3:679" x14ac:dyDescent="0.25">
      <c r="C42" s="101"/>
      <c r="E42" s="84"/>
    </row>
    <row r="43" spans="3:679" x14ac:dyDescent="0.25">
      <c r="C43" s="101"/>
      <c r="E43" s="84"/>
      <c r="ZA43" s="102">
        <f>'[2]1'!$T$5</f>
        <v>1321.0087719298247</v>
      </c>
      <c r="ZB43" s="102">
        <f>'[2]2'!$T$5</f>
        <v>1320.8157894736842</v>
      </c>
      <c r="ZC43" s="102">
        <f>'[2]3'!$T$5</f>
        <v>1318.4385964912281</v>
      </c>
    </row>
    <row r="44" spans="3:679" x14ac:dyDescent="0.25">
      <c r="C44" s="101"/>
      <c r="E44" s="84"/>
      <c r="ZA44" s="102">
        <f>'[2]1'!$U$5</f>
        <v>1325.6578947368421</v>
      </c>
      <c r="ZB44" s="102">
        <f>'[2]2'!$U$5</f>
        <v>1324.219298245614</v>
      </c>
      <c r="ZC44" s="102">
        <f>'[2]3'!$U$5</f>
        <v>1324.359649122807</v>
      </c>
    </row>
    <row r="45" spans="3:679" x14ac:dyDescent="0.25">
      <c r="C45" s="101"/>
      <c r="E45" s="84"/>
      <c r="ZA45" s="102">
        <f>'[2]1'!$V$5</f>
        <v>1331.8333333333335</v>
      </c>
      <c r="ZB45" s="102">
        <f>'[2]2'!$V$5</f>
        <v>1321.5263157894738</v>
      </c>
      <c r="ZC45" s="102">
        <f>'[2]3'!$V$5</f>
        <v>1322.0526315789475</v>
      </c>
    </row>
    <row r="46" spans="3:679" x14ac:dyDescent="0.25">
      <c r="C46" s="101"/>
      <c r="E46" s="84"/>
      <c r="ZA46" s="102">
        <f>'[2]1'!$W$5</f>
        <v>1330.7280701754385</v>
      </c>
      <c r="ZB46" s="102">
        <f>'[2]2'!$W$5</f>
        <v>1318.3333333333333</v>
      </c>
      <c r="ZC46" s="102">
        <f>'[2]3'!$W$5</f>
        <v>1322.6228070175439</v>
      </c>
    </row>
    <row r="47" spans="3:679" x14ac:dyDescent="0.25">
      <c r="C47" s="101"/>
      <c r="E47" s="84"/>
      <c r="ZA47" s="102">
        <f>'[2]1'!$X$5</f>
        <v>1323.4736842105262</v>
      </c>
      <c r="ZB47" s="102">
        <f>'[2]2'!$X$5</f>
        <v>1328.8771929824561</v>
      </c>
      <c r="ZC47" s="102">
        <f>'[2]3'!$X$5</f>
        <v>1316.6578947368421</v>
      </c>
    </row>
    <row r="48" spans="3:679" x14ac:dyDescent="0.25">
      <c r="C48" s="101"/>
      <c r="E48" s="84"/>
      <c r="ZA48" s="102">
        <f>'[2]1'!$AA$5</f>
        <v>1331.8333333333335</v>
      </c>
      <c r="ZB48" s="102">
        <f>'[2]2'!$AA$5</f>
        <v>1328.8771929824561</v>
      </c>
      <c r="ZC48" s="102">
        <f>'[2]3'!$AA$5</f>
        <v>1324.359649122807</v>
      </c>
    </row>
    <row r="49" spans="3:705" x14ac:dyDescent="0.25">
      <c r="C49" s="101"/>
      <c r="E49" s="84"/>
    </row>
    <row r="50" spans="3:705" x14ac:dyDescent="0.25">
      <c r="C50" s="101"/>
      <c r="E50" s="84"/>
    </row>
    <row r="51" spans="3:705" x14ac:dyDescent="0.25">
      <c r="C51" s="101"/>
      <c r="E51" s="84"/>
      <c r="ZA51" s="103"/>
      <c r="ZB51" s="103"/>
      <c r="ZC51" s="103"/>
      <c r="ZD51" s="103"/>
      <c r="ZE51" s="103"/>
      <c r="ZF51" s="103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  <c r="ZZ51" s="102"/>
      <c r="AAA51" s="102"/>
      <c r="AAB51" s="102"/>
      <c r="AAC51" s="102"/>
    </row>
    <row r="52" spans="3:705" x14ac:dyDescent="0.25">
      <c r="C52" s="101"/>
      <c r="E52" s="84"/>
      <c r="ZA52" s="104"/>
      <c r="ZB52" s="104"/>
      <c r="ZC52" s="104"/>
      <c r="ZD52" s="104"/>
      <c r="ZE52" s="104"/>
      <c r="ZF52" s="104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  <c r="ZZ52" s="102"/>
      <c r="AAA52" s="102"/>
      <c r="AAB52" s="102"/>
      <c r="AAC52" s="102"/>
    </row>
    <row r="53" spans="3:705" x14ac:dyDescent="0.25">
      <c r="C53" s="101"/>
      <c r="ZA53" s="104"/>
      <c r="ZB53" s="105"/>
      <c r="ZC53" s="105"/>
      <c r="ZD53" s="105"/>
      <c r="ZE53" s="105"/>
      <c r="ZF53" s="105"/>
    </row>
    <row r="54" spans="3:705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ZA54" s="102"/>
    </row>
    <row r="55" spans="3:705" x14ac:dyDescent="0.25">
      <c r="ZA55" s="102"/>
    </row>
    <row r="56" spans="3:705" x14ac:dyDescent="0.25">
      <c r="ZA56" s="102"/>
    </row>
  </sheetData>
  <mergeCells count="40">
    <mergeCell ref="B1:AK1"/>
    <mergeCell ref="B2:AK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2" orientation="landscape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  <pageSetUpPr fitToPage="1"/>
  </sheetPr>
  <dimension ref="B1:ZY83"/>
  <sheetViews>
    <sheetView zoomScale="25" zoomScaleNormal="25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Weak coals percentage  in the coal blend CO 4</v>
      </c>
      <c r="DR1" s="56" t="str">
        <f>S6</f>
        <v>%</v>
      </c>
    </row>
    <row r="2" spans="2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1" t="s">
        <v>173</v>
      </c>
      <c r="C3" s="251"/>
      <c r="D3" s="251"/>
      <c r="E3" s="251"/>
      <c r="F3" s="252"/>
      <c r="G3" s="257">
        <f>EK2</f>
        <v>45658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250">
        <f>EK3</f>
        <v>24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DATA'!Q411</f>
        <v>18.5</v>
      </c>
      <c r="DQ3" s="70">
        <f>'MASTER DATA'!R411</f>
        <v>18.5</v>
      </c>
      <c r="DR3" s="70">
        <f>'MASTER DATA'!S411</f>
        <v>18.5</v>
      </c>
      <c r="DS3" s="70">
        <f>'MASTER DATA'!T411</f>
        <v>18.5</v>
      </c>
      <c r="DT3" s="70">
        <f>'MASTER DATA'!U411</f>
        <v>18.5</v>
      </c>
      <c r="DU3" s="70">
        <f>'MASTER DATA'!V411</f>
        <v>18.5</v>
      </c>
      <c r="DV3" s="70">
        <f>'MASTER DATA'!W411</f>
        <v>18.5</v>
      </c>
      <c r="DW3" s="70">
        <f>'MASTER DATA'!X411</f>
        <v>18.5</v>
      </c>
      <c r="DX3" s="70">
        <f>'MASTER DATA'!Y411</f>
        <v>18.5</v>
      </c>
      <c r="DY3" s="70">
        <f>'MASTER DATA'!Z411</f>
        <v>18.5</v>
      </c>
      <c r="DZ3" s="70">
        <f>'MASTER DATA'!AA411</f>
        <v>18.5</v>
      </c>
      <c r="EA3" s="70">
        <f>'MASTER DATA'!AB411</f>
        <v>18.5</v>
      </c>
      <c r="EB3" s="70">
        <f>'MASTER DATA'!AC411</f>
        <v>24</v>
      </c>
      <c r="EC3" s="70">
        <f>'MASTER DATA'!AD411</f>
        <v>24</v>
      </c>
      <c r="ED3" s="70">
        <f>'MASTER DATA'!AE411</f>
        <v>24</v>
      </c>
      <c r="EE3" s="70">
        <f>'MASTER DATA'!AF411</f>
        <v>24</v>
      </c>
      <c r="EF3" s="70">
        <f>'MASTER DATA'!AG411</f>
        <v>24</v>
      </c>
      <c r="EG3" s="70">
        <f>'MASTER DATA'!AH411</f>
        <v>24</v>
      </c>
      <c r="EH3" s="70">
        <f>'MASTER DATA'!AI411</f>
        <v>24</v>
      </c>
      <c r="EI3" s="70">
        <f>'MASTER DATA'!AJ411</f>
        <v>24</v>
      </c>
      <c r="EJ3" s="70">
        <f>'MASTER DATA'!AK411</f>
        <v>24</v>
      </c>
      <c r="EK3" s="70">
        <f>'MASTER DATA'!AL411</f>
        <v>24</v>
      </c>
      <c r="EL3" s="70">
        <f>'MASTER DATA'!AM411</f>
        <v>24</v>
      </c>
      <c r="EM3" s="70">
        <f>'MASTER DATA'!AN411</f>
        <v>24</v>
      </c>
      <c r="EN3" s="70">
        <f>'MASTER DATA'!AO411</f>
        <v>0</v>
      </c>
      <c r="EO3" s="70">
        <f>'MASTER DATA'!AP411</f>
        <v>0</v>
      </c>
      <c r="EP3" s="70">
        <f>'MASTER DATA'!AQ411</f>
        <v>0</v>
      </c>
      <c r="EQ3" s="70">
        <f>'MASTER DATA'!AR411</f>
        <v>0</v>
      </c>
      <c r="ER3" s="70">
        <f>'MASTER DATA'!AS411</f>
        <v>0</v>
      </c>
      <c r="ES3" s="70">
        <f>'MASTER DATA'!AT411</f>
        <v>0</v>
      </c>
      <c r="ET3" s="70">
        <f>'MASTER DATA'!AU411</f>
        <v>0</v>
      </c>
      <c r="EU3" s="70">
        <f>'MASTER DATA'!AV411</f>
        <v>0</v>
      </c>
      <c r="EV3" s="70">
        <f>'MASTER DATA'!AW411</f>
        <v>0</v>
      </c>
      <c r="EW3" s="70">
        <f>'MASTER DATA'!AX411</f>
        <v>0</v>
      </c>
      <c r="EX3" s="70">
        <f>'MASTER DATA'!AY411</f>
        <v>0</v>
      </c>
      <c r="EY3" s="70">
        <f>'MASTER DATA'!AZ411</f>
        <v>0</v>
      </c>
      <c r="EZ3" s="70">
        <f>'MASTER DATA'!BA411</f>
        <v>0</v>
      </c>
      <c r="FA3" s="70">
        <f>'MASTER DATA'!BB411</f>
        <v>0</v>
      </c>
      <c r="FB3" s="70">
        <f>'MASTER DATA'!BC411</f>
        <v>0</v>
      </c>
      <c r="FC3" s="70">
        <f>'MASTER DATA'!BD411</f>
        <v>0</v>
      </c>
      <c r="FD3" s="70">
        <f>'MASTER DATA'!BE411</f>
        <v>0</v>
      </c>
      <c r="FE3" s="70">
        <f>'MASTER DATA'!BF411</f>
        <v>0</v>
      </c>
      <c r="FF3" s="70">
        <f>'MASTER DATA'!BG411</f>
        <v>0</v>
      </c>
      <c r="FG3" s="70">
        <f>'MASTER DATA'!BH411</f>
        <v>0</v>
      </c>
      <c r="FH3" s="70">
        <f>'MASTER DATA'!BI411</f>
        <v>0</v>
      </c>
      <c r="FI3" s="70">
        <f>'MASTER DATA'!BJ411</f>
        <v>0</v>
      </c>
      <c r="FJ3" s="70">
        <f>'MASTER DATA'!BK411</f>
        <v>0</v>
      </c>
      <c r="FK3" s="70">
        <f>'MASTER DATA'!BL411</f>
        <v>0</v>
      </c>
      <c r="FL3" s="70">
        <f>'MASTER DATA'!BM411</f>
        <v>0</v>
      </c>
      <c r="FM3" s="70">
        <f>'MASTER DATA'!BN411</f>
        <v>0</v>
      </c>
      <c r="FN3" s="70">
        <f>'MASTER DATA'!BO411</f>
        <v>0</v>
      </c>
      <c r="FO3" s="70">
        <f>'MASTER DATA'!BP411</f>
        <v>0</v>
      </c>
      <c r="FP3" s="70">
        <f>'MASTER DATA'!BQ411</f>
        <v>0</v>
      </c>
      <c r="FQ3" s="70">
        <f>'MASTER DATA'!BR411</f>
        <v>0</v>
      </c>
      <c r="FR3" s="70">
        <f>'MASTER DATA'!BS411</f>
        <v>0</v>
      </c>
      <c r="FS3" s="70">
        <f>'MASTER DATA'!BT411</f>
        <v>0</v>
      </c>
      <c r="FT3" s="70">
        <f>'MASTER DATA'!BU67</f>
        <v>0</v>
      </c>
    </row>
    <row r="4" spans="2:176" ht="41.45" customHeight="1" x14ac:dyDescent="0.5"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DATA'!Q412</f>
        <v>17.499999999999979</v>
      </c>
      <c r="DQ4" s="70">
        <f>'MASTER DATA'!R412</f>
        <v>17.499999999999979</v>
      </c>
      <c r="DR4" s="70">
        <f>'MASTER DATA'!S412</f>
        <v>17.500000000000007</v>
      </c>
      <c r="DS4" s="70">
        <f>'MASTER DATA'!T412</f>
        <v>11.981054491425814</v>
      </c>
      <c r="DT4" s="70">
        <f>'MASTER DATA'!U412</f>
        <v>9.9999999999999787</v>
      </c>
      <c r="DU4" s="70">
        <f>'MASTER DATA'!V412</f>
        <v>9.9999999999999947</v>
      </c>
      <c r="DV4" s="70">
        <f>'MASTER DATA'!W412</f>
        <v>12.41088140107502</v>
      </c>
      <c r="DW4" s="70">
        <f>'MASTER DATA'!X412</f>
        <v>13.883968262804824</v>
      </c>
      <c r="DX4" s="70">
        <f>'MASTER DATA'!Y412</f>
        <v>11.809559133038565</v>
      </c>
      <c r="DY4" s="70">
        <f>'MASTER DATA'!Z412</f>
        <v>11.38795576363912</v>
      </c>
      <c r="DZ4" s="70">
        <f>'MASTER DATA'!AA412</f>
        <v>13.861436746014595</v>
      </c>
      <c r="EA4" s="70">
        <f>'MASTER DATA'!AB412</f>
        <v>19.363072859362152</v>
      </c>
      <c r="EB4" s="70">
        <f>'MASTER DATA'!AC412</f>
        <v>20</v>
      </c>
      <c r="EC4" s="70">
        <f>'MASTER DATA'!AD412</f>
        <v>24.166198445698818</v>
      </c>
      <c r="ED4" s="70">
        <f>'MASTER DATA'!AE412</f>
        <v>26.501309664284737</v>
      </c>
      <c r="EE4" s="70">
        <f>'MASTER DATA'!AF412</f>
        <v>21.6</v>
      </c>
      <c r="EF4" s="70">
        <f>'MASTER DATA'!AG412</f>
        <v>24.8</v>
      </c>
      <c r="EG4" s="70">
        <f>'MASTER DATA'!AH412</f>
        <v>31.025714350128613</v>
      </c>
      <c r="EH4" s="70">
        <f>'MASTER DATA'!AI412</f>
        <v>0</v>
      </c>
      <c r="EI4" s="70">
        <f>'MASTER DATA'!AJ412</f>
        <v>0</v>
      </c>
      <c r="EJ4" s="70">
        <f>'MASTER DATA'!AK412</f>
        <v>0</v>
      </c>
      <c r="EK4" s="70">
        <f>'MASTER DATA'!AL412</f>
        <v>0</v>
      </c>
      <c r="EL4" s="70">
        <f>'MASTER DATA'!AM412</f>
        <v>0</v>
      </c>
      <c r="EM4" s="70">
        <f>'MASTER DATA'!AN412</f>
        <v>0</v>
      </c>
      <c r="EN4" s="70">
        <f>'MASTER DATA'!AO412</f>
        <v>0</v>
      </c>
      <c r="EO4" s="70">
        <f>'MASTER DATA'!AP412</f>
        <v>0</v>
      </c>
      <c r="EP4" s="70">
        <f>'MASTER DATA'!AQ412</f>
        <v>0</v>
      </c>
      <c r="EQ4" s="70">
        <f>'MASTER DATA'!AR412</f>
        <v>0</v>
      </c>
      <c r="ER4" s="70">
        <f>'MASTER DATA'!AS412</f>
        <v>0</v>
      </c>
      <c r="ES4" s="70">
        <f>'MASTER DATA'!AT412</f>
        <v>0</v>
      </c>
      <c r="ET4" s="70">
        <f>'MASTER DATA'!AU412</f>
        <v>0</v>
      </c>
      <c r="EU4" s="70">
        <f>'MASTER DATA'!AV412</f>
        <v>0</v>
      </c>
      <c r="EV4" s="70">
        <f>'MASTER DATA'!AW412</f>
        <v>0</v>
      </c>
      <c r="EW4" s="70">
        <f>'MASTER DATA'!AX412</f>
        <v>0</v>
      </c>
      <c r="EX4" s="70">
        <f>'MASTER DATA'!AY412</f>
        <v>0</v>
      </c>
      <c r="EY4" s="70">
        <f>'MASTER DATA'!AZ412</f>
        <v>0</v>
      </c>
      <c r="EZ4" s="70">
        <f>'MASTER DATA'!BA412</f>
        <v>0</v>
      </c>
      <c r="FA4" s="70">
        <f>'MASTER DATA'!BB412</f>
        <v>0</v>
      </c>
      <c r="FB4" s="70">
        <f>'MASTER DATA'!BC412</f>
        <v>0</v>
      </c>
      <c r="FC4" s="70">
        <f>'MASTER DATA'!BD412</f>
        <v>0</v>
      </c>
      <c r="FD4" s="70">
        <f>'MASTER DATA'!BE412</f>
        <v>0</v>
      </c>
      <c r="FE4" s="70">
        <f>'MASTER DATA'!BF412</f>
        <v>0</v>
      </c>
      <c r="FF4" s="70">
        <f>'MASTER DATA'!BG412</f>
        <v>0</v>
      </c>
      <c r="FG4" s="70">
        <f>'MASTER DATA'!BH412</f>
        <v>0</v>
      </c>
      <c r="FH4" s="70">
        <f>'MASTER DATA'!BI412</f>
        <v>0</v>
      </c>
      <c r="FI4" s="70">
        <f>'MASTER DATA'!BJ412</f>
        <v>0</v>
      </c>
      <c r="FJ4" s="70">
        <f>'MASTER DATA'!BK412</f>
        <v>0</v>
      </c>
      <c r="FK4" s="70">
        <f>'MASTER DATA'!BL412</f>
        <v>0</v>
      </c>
      <c r="FL4" s="70">
        <f>'MASTER DATA'!BM412</f>
        <v>0</v>
      </c>
      <c r="FM4" s="70">
        <f>'MASTER DATA'!BN412</f>
        <v>0</v>
      </c>
      <c r="FN4" s="70">
        <f>'MASTER DATA'!BO412</f>
        <v>0</v>
      </c>
      <c r="FO4" s="70">
        <f>'MASTER DATA'!BP412</f>
        <v>0</v>
      </c>
      <c r="FP4" s="70">
        <f>'MASTER DATA'!BQ412</f>
        <v>0</v>
      </c>
      <c r="FQ4" s="70">
        <f>'MASTER DATA'!BR412</f>
        <v>0</v>
      </c>
      <c r="FR4" s="70">
        <f>'MASTER DATA'!BS412</f>
        <v>0</v>
      </c>
      <c r="FS4" s="70">
        <f>'MASTER DATA'!BT412</f>
        <v>0</v>
      </c>
      <c r="FT4" s="70">
        <f>'MASTER DATA'!BU68</f>
        <v>0</v>
      </c>
    </row>
    <row r="5" spans="2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DATA'!C411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1" t="s">
        <v>188</v>
      </c>
      <c r="C7" s="251"/>
      <c r="D7" s="251"/>
      <c r="E7" s="251"/>
      <c r="F7" s="252"/>
      <c r="G7" s="296" t="str">
        <f>'MASTER DATA'!B411</f>
        <v>Weak coals percentage  in the coal blend CO 4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50">
        <f>EJ4</f>
        <v>0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26.501309664284737</v>
      </c>
      <c r="AH9" s="57"/>
      <c r="AK9" s="75">
        <f>222/224*100</f>
        <v>99.107142857142861</v>
      </c>
    </row>
    <row r="10" spans="2:176" ht="408.75" customHeight="1" x14ac:dyDescent="0.25">
      <c r="B10" s="247" t="str">
        <f>G7</f>
        <v>Weak coals percentage  in the coal blend CO 4</v>
      </c>
      <c r="G10" s="84">
        <f>EE3</f>
        <v>24</v>
      </c>
      <c r="AH10" s="57"/>
      <c r="AI10" s="85"/>
    </row>
    <row r="11" spans="2:176" ht="408" customHeight="1" x14ac:dyDescent="0.25">
      <c r="B11" s="247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>
        <f>G3</f>
        <v>45658</v>
      </c>
      <c r="D13" s="90">
        <f>C13+1</f>
        <v>45659</v>
      </c>
      <c r="E13" s="90">
        <f t="shared" ref="E13:AG13" si="0">D13+1</f>
        <v>45660</v>
      </c>
      <c r="F13" s="90">
        <f t="shared" si="0"/>
        <v>45661</v>
      </c>
      <c r="G13" s="90">
        <f t="shared" si="0"/>
        <v>45662</v>
      </c>
      <c r="H13" s="90">
        <f t="shared" si="0"/>
        <v>45663</v>
      </c>
      <c r="I13" s="90">
        <f t="shared" si="0"/>
        <v>45664</v>
      </c>
      <c r="J13" s="90">
        <f t="shared" si="0"/>
        <v>45665</v>
      </c>
      <c r="K13" s="90">
        <f t="shared" si="0"/>
        <v>45666</v>
      </c>
      <c r="L13" s="90">
        <f t="shared" si="0"/>
        <v>45667</v>
      </c>
      <c r="M13" s="90">
        <f t="shared" si="0"/>
        <v>45668</v>
      </c>
      <c r="N13" s="90">
        <f t="shared" si="0"/>
        <v>45669</v>
      </c>
      <c r="O13" s="90">
        <f t="shared" si="0"/>
        <v>45670</v>
      </c>
      <c r="P13" s="90">
        <f t="shared" si="0"/>
        <v>45671</v>
      </c>
      <c r="Q13" s="90">
        <f t="shared" si="0"/>
        <v>45672</v>
      </c>
      <c r="R13" s="90">
        <f t="shared" si="0"/>
        <v>45673</v>
      </c>
      <c r="S13" s="90">
        <f t="shared" si="0"/>
        <v>45674</v>
      </c>
      <c r="T13" s="90">
        <f t="shared" si="0"/>
        <v>45675</v>
      </c>
      <c r="U13" s="90">
        <f t="shared" si="0"/>
        <v>45676</v>
      </c>
      <c r="V13" s="90">
        <f t="shared" si="0"/>
        <v>45677</v>
      </c>
      <c r="W13" s="90">
        <f t="shared" si="0"/>
        <v>45678</v>
      </c>
      <c r="X13" s="90">
        <f t="shared" si="0"/>
        <v>45679</v>
      </c>
      <c r="Y13" s="90">
        <f t="shared" si="0"/>
        <v>45680</v>
      </c>
      <c r="Z13" s="90">
        <f t="shared" si="0"/>
        <v>45681</v>
      </c>
      <c r="AA13" s="90">
        <f t="shared" si="0"/>
        <v>45682</v>
      </c>
      <c r="AB13" s="90">
        <f t="shared" si="0"/>
        <v>45683</v>
      </c>
      <c r="AC13" s="90">
        <f t="shared" si="0"/>
        <v>45684</v>
      </c>
      <c r="AD13" s="90">
        <f t="shared" si="0"/>
        <v>45685</v>
      </c>
      <c r="AE13" s="90">
        <f t="shared" si="0"/>
        <v>45686</v>
      </c>
      <c r="AF13" s="90">
        <f t="shared" si="0"/>
        <v>45687</v>
      </c>
      <c r="AG13" s="90">
        <f t="shared" si="0"/>
        <v>45688</v>
      </c>
    </row>
    <row r="14" spans="2:176" ht="48" customHeight="1" x14ac:dyDescent="0.35">
      <c r="B14" s="58" t="s">
        <v>5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 t="s">
        <v>4</v>
      </c>
      <c r="C15" s="93">
        <v>24</v>
      </c>
      <c r="D15" s="93">
        <f>C15</f>
        <v>24</v>
      </c>
      <c r="E15" s="93">
        <f t="shared" ref="E15:AG15" si="1">D15</f>
        <v>24</v>
      </c>
      <c r="F15" s="93">
        <f t="shared" si="1"/>
        <v>24</v>
      </c>
      <c r="G15" s="93">
        <f t="shared" si="1"/>
        <v>24</v>
      </c>
      <c r="H15" s="93">
        <f t="shared" si="1"/>
        <v>24</v>
      </c>
      <c r="I15" s="93">
        <f t="shared" si="1"/>
        <v>24</v>
      </c>
      <c r="J15" s="93">
        <f t="shared" si="1"/>
        <v>24</v>
      </c>
      <c r="K15" s="93">
        <f t="shared" si="1"/>
        <v>24</v>
      </c>
      <c r="L15" s="93">
        <f t="shared" si="1"/>
        <v>24</v>
      </c>
      <c r="M15" s="93">
        <f t="shared" si="1"/>
        <v>24</v>
      </c>
      <c r="N15" s="93">
        <f t="shared" si="1"/>
        <v>24</v>
      </c>
      <c r="O15" s="93">
        <f t="shared" si="1"/>
        <v>24</v>
      </c>
      <c r="P15" s="93">
        <f t="shared" si="1"/>
        <v>24</v>
      </c>
      <c r="Q15" s="93">
        <f t="shared" si="1"/>
        <v>24</v>
      </c>
      <c r="R15" s="93">
        <f t="shared" si="1"/>
        <v>24</v>
      </c>
      <c r="S15" s="93">
        <f t="shared" si="1"/>
        <v>24</v>
      </c>
      <c r="T15" s="93">
        <f t="shared" si="1"/>
        <v>24</v>
      </c>
      <c r="U15" s="93">
        <f t="shared" si="1"/>
        <v>24</v>
      </c>
      <c r="V15" s="93">
        <f t="shared" si="1"/>
        <v>24</v>
      </c>
      <c r="W15" s="93">
        <f t="shared" si="1"/>
        <v>24</v>
      </c>
      <c r="X15" s="93">
        <f t="shared" si="1"/>
        <v>24</v>
      </c>
      <c r="Y15" s="93">
        <f t="shared" si="1"/>
        <v>24</v>
      </c>
      <c r="Z15" s="93">
        <f t="shared" si="1"/>
        <v>24</v>
      </c>
      <c r="AA15" s="93">
        <f t="shared" si="1"/>
        <v>24</v>
      </c>
      <c r="AB15" s="93">
        <f t="shared" si="1"/>
        <v>24</v>
      </c>
      <c r="AC15" s="93">
        <f t="shared" si="1"/>
        <v>24</v>
      </c>
      <c r="AD15" s="93">
        <f t="shared" si="1"/>
        <v>24</v>
      </c>
      <c r="AE15" s="93">
        <f t="shared" si="1"/>
        <v>24</v>
      </c>
      <c r="AF15" s="93">
        <f t="shared" si="1"/>
        <v>24</v>
      </c>
      <c r="AG15" s="93">
        <f t="shared" si="1"/>
        <v>24</v>
      </c>
      <c r="AH15" s="93"/>
    </row>
    <row r="16" spans="2:176" ht="48" customHeight="1" x14ac:dyDescent="0.35">
      <c r="B16" s="58"/>
      <c r="C16" s="94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/>
    </row>
    <row r="17" spans="2:34" ht="48" customHeight="1" x14ac:dyDescent="0.35">
      <c r="B17" s="58"/>
      <c r="C17" s="94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58"/>
    </row>
    <row r="18" spans="2:34" ht="48" customHeight="1" x14ac:dyDescent="0.35">
      <c r="B18" s="58"/>
      <c r="C18" s="94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  <row r="83" spans="29:29" x14ac:dyDescent="0.25">
      <c r="AC83" s="46" t="s">
        <v>278</v>
      </c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</mergeCells>
  <conditionalFormatting sqref="C15:AG15">
    <cfRule type="cellIs" dxfId="15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>
    <tabColor theme="9" tint="-0.249977111117893"/>
    <pageSetUpPr fitToPage="1"/>
  </sheetPr>
  <dimension ref="B1:ZY56"/>
  <sheetViews>
    <sheetView zoomScale="25" zoomScaleNormal="25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52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Reduce Coal Blend Cost at CO 4</v>
      </c>
      <c r="DR1" s="106" t="str">
        <f>G8</f>
        <v xml:space="preserve"> Rs/Ton of Coal</v>
      </c>
    </row>
    <row r="2" spans="2:152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52" ht="41.45" customHeight="1" x14ac:dyDescent="0.5">
      <c r="B3" s="271" t="s">
        <v>173</v>
      </c>
      <c r="C3" s="251"/>
      <c r="D3" s="251"/>
      <c r="E3" s="251"/>
      <c r="F3" s="252"/>
      <c r="G3" s="257">
        <f>EK2</f>
        <v>45658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168">
        <f>EJ3</f>
        <v>22738</v>
      </c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DATA'!Q408</f>
        <v>26530</v>
      </c>
      <c r="DQ3" s="71">
        <f>'MASTER DATA'!R408</f>
        <v>26530</v>
      </c>
      <c r="DR3" s="71">
        <f>'MASTER DATA'!S408</f>
        <v>26530</v>
      </c>
      <c r="DS3" s="71">
        <f>'MASTER DATA'!T408</f>
        <v>26530</v>
      </c>
      <c r="DT3" s="71">
        <f>'MASTER DATA'!U408</f>
        <v>26530</v>
      </c>
      <c r="DU3" s="71">
        <f>'MASTER DATA'!V408</f>
        <v>26530</v>
      </c>
      <c r="DV3" s="71">
        <f>'MASTER DATA'!W408</f>
        <v>26530</v>
      </c>
      <c r="DW3" s="71">
        <f>'MASTER DATA'!X408</f>
        <v>26530</v>
      </c>
      <c r="DX3" s="71">
        <f>'MASTER DATA'!Y408</f>
        <v>26530</v>
      </c>
      <c r="DY3" s="71">
        <f>'MASTER DATA'!Z408</f>
        <v>26530</v>
      </c>
      <c r="DZ3" s="71">
        <f>'MASTER DATA'!AA408</f>
        <v>26530</v>
      </c>
      <c r="EA3" s="71">
        <f>'MASTER DATA'!AB408</f>
        <v>26530</v>
      </c>
      <c r="EB3" s="71">
        <f>'MASTER DATA'!AC408</f>
        <v>22738</v>
      </c>
      <c r="EC3" s="71">
        <f>'MASTER DATA'!AD408</f>
        <v>22738</v>
      </c>
      <c r="ED3" s="71">
        <f>'MASTER DATA'!AE408</f>
        <v>22738</v>
      </c>
      <c r="EE3" s="71">
        <f>'MASTER DATA'!AF408</f>
        <v>21262</v>
      </c>
      <c r="EF3" s="71">
        <f>'MASTER DATA'!AG408</f>
        <v>22738</v>
      </c>
      <c r="EG3" s="71">
        <f>'MASTER DATA'!AH408</f>
        <v>22738</v>
      </c>
      <c r="EH3" s="71">
        <f>'MASTER DATA'!AI408</f>
        <v>22738</v>
      </c>
      <c r="EI3" s="71">
        <f>'MASTER DATA'!AJ408</f>
        <v>22738</v>
      </c>
      <c r="EJ3" s="71">
        <f>'MASTER DATA'!AK408</f>
        <v>22738</v>
      </c>
      <c r="EK3" s="71">
        <f>'MASTER DATA'!AL408</f>
        <v>22738</v>
      </c>
      <c r="EL3" s="71">
        <f>'MASTER DATA'!AM408</f>
        <v>22738</v>
      </c>
      <c r="EM3" s="71">
        <f>'MASTER DATA'!AN408</f>
        <v>22738</v>
      </c>
      <c r="EN3" s="71">
        <f>'MASTER DATA'!AO408</f>
        <v>0</v>
      </c>
      <c r="EO3" s="71">
        <f>'MASTER DATA'!AP408</f>
        <v>0</v>
      </c>
      <c r="EP3" s="71">
        <f>'MASTER DATA'!AQ408</f>
        <v>0</v>
      </c>
      <c r="EQ3" s="71">
        <f>'MASTER DATA'!AR133</f>
        <v>0</v>
      </c>
      <c r="ER3" s="71">
        <f>'MASTER DATA'!AS133</f>
        <v>0</v>
      </c>
      <c r="ES3" s="71">
        <f>'MASTER DATA'!AT133</f>
        <v>0</v>
      </c>
      <c r="ET3" s="71">
        <f>'MASTER DATA'!AU133</f>
        <v>0</v>
      </c>
    </row>
    <row r="4" spans="2:152" ht="41.45" customHeight="1" x14ac:dyDescent="0.5">
      <c r="B4" s="278" t="s">
        <v>177</v>
      </c>
      <c r="C4" s="259"/>
      <c r="D4" s="259"/>
      <c r="E4" s="259"/>
      <c r="F4" s="259"/>
      <c r="G4" s="260" t="s">
        <v>236</v>
      </c>
      <c r="H4" s="261"/>
      <c r="I4" s="261"/>
      <c r="J4" s="261"/>
      <c r="K4" s="261"/>
      <c r="L4" s="261"/>
      <c r="M4" s="261"/>
      <c r="N4" s="262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361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DATA'!Q409</f>
        <v>27329.426823707901</v>
      </c>
      <c r="DQ4" s="71">
        <f>'MASTER DATA'!R409</f>
        <v>28355.939548619499</v>
      </c>
      <c r="DR4" s="71">
        <f>'MASTER DATA'!S409</f>
        <v>24687.338680819001</v>
      </c>
      <c r="DS4" s="71">
        <f>'MASTER DATA'!T409</f>
        <v>22306.44</v>
      </c>
      <c r="DT4" s="71">
        <f>'MASTER DATA'!U409</f>
        <v>21011.42</v>
      </c>
      <c r="DU4" s="71">
        <f>'MASTER DATA'!V409</f>
        <v>20679.11</v>
      </c>
      <c r="DV4" s="71">
        <f>'MASTER DATA'!W409</f>
        <v>20988.28</v>
      </c>
      <c r="DW4" s="71">
        <f>'MASTER DATA'!X409</f>
        <v>23195.97</v>
      </c>
      <c r="DX4" s="71">
        <f>'MASTER DATA'!Y409</f>
        <v>25434.65</v>
      </c>
      <c r="DY4" s="71">
        <f>'MASTER DATA'!Z409</f>
        <v>25868.18</v>
      </c>
      <c r="DZ4" s="71">
        <f>'MASTER DATA'!AA409</f>
        <v>25926.49</v>
      </c>
      <c r="EA4" s="71">
        <f>'MASTER DATA'!AB409</f>
        <v>25460.7</v>
      </c>
      <c r="EB4" s="71">
        <f>'MASTER DATA'!AC409</f>
        <v>25135.45</v>
      </c>
      <c r="EC4" s="71">
        <f>'MASTER DATA'!AD409</f>
        <v>23355.94</v>
      </c>
      <c r="ED4" s="71">
        <f>'MASTER DATA'!AE409</f>
        <v>22550.06</v>
      </c>
      <c r="EE4" s="71">
        <f>'MASTER DATA'!AF409</f>
        <v>21088</v>
      </c>
      <c r="EF4" s="71">
        <f>'MASTER DATA'!AG409</f>
        <v>21128</v>
      </c>
      <c r="EG4" s="71">
        <f>'MASTER DATA'!AH409</f>
        <v>20860</v>
      </c>
      <c r="EH4" s="71">
        <f>'MASTER DATA'!AI409</f>
        <v>0</v>
      </c>
      <c r="EI4" s="71">
        <f>'MASTER DATA'!AJ409</f>
        <v>0</v>
      </c>
      <c r="EJ4" s="71">
        <f>'MASTER DATA'!AK409</f>
        <v>0</v>
      </c>
      <c r="EK4" s="71">
        <f>'MASTER DATA'!AL409</f>
        <v>0</v>
      </c>
      <c r="EL4" s="71">
        <f>'MASTER DATA'!AM409</f>
        <v>0</v>
      </c>
      <c r="EM4" s="71">
        <f>'MASTER DATA'!AN409</f>
        <v>0</v>
      </c>
      <c r="EN4" s="71">
        <f>'MASTER DATA'!AO409</f>
        <v>0</v>
      </c>
      <c r="EO4" s="71">
        <f>'MASTER DATA'!AP409</f>
        <v>0</v>
      </c>
      <c r="EP4" s="71">
        <f>'MASTER DATA'!AQ409</f>
        <v>0</v>
      </c>
      <c r="EQ4" s="71">
        <f>'MASTER DATA'!AR134</f>
        <v>0</v>
      </c>
      <c r="ER4" s="71">
        <f>'MASTER DATA'!AS134</f>
        <v>0</v>
      </c>
      <c r="ES4" s="71">
        <f>'MASTER DATA'!AT134</f>
        <v>0</v>
      </c>
      <c r="ET4" s="71">
        <f>'MASTER DATA'!AU134</f>
        <v>0</v>
      </c>
    </row>
    <row r="5" spans="2:152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238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7"/>
      <c r="AI5" s="68" t="s">
        <v>1</v>
      </c>
      <c r="DP5" s="75" t="str">
        <f>'MASTER DATA'!C43</f>
        <v>Tons</v>
      </c>
    </row>
    <row r="6" spans="2:152" ht="41.45" customHeight="1" x14ac:dyDescent="0.5">
      <c r="B6" s="278" t="s">
        <v>185</v>
      </c>
      <c r="C6" s="259"/>
      <c r="D6" s="259"/>
      <c r="E6" s="259"/>
      <c r="F6" s="259"/>
      <c r="G6" s="279" t="s">
        <v>227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7"/>
    </row>
    <row r="7" spans="2:152" s="75" customFormat="1" ht="38.25" customHeight="1" x14ac:dyDescent="0.5">
      <c r="B7" s="271" t="s">
        <v>188</v>
      </c>
      <c r="C7" s="251"/>
      <c r="D7" s="251"/>
      <c r="E7" s="251"/>
      <c r="F7" s="252"/>
      <c r="G7" s="296" t="str">
        <f>'MASTER DATA'!B408</f>
        <v>Reduce Coal Blend Cost at CO 4</v>
      </c>
      <c r="H7" s="297"/>
      <c r="I7" s="297"/>
      <c r="J7" s="297"/>
      <c r="K7" s="297"/>
      <c r="L7" s="297"/>
      <c r="M7" s="297"/>
      <c r="N7" s="297"/>
      <c r="O7" s="60" t="s">
        <v>239</v>
      </c>
      <c r="P7" s="74"/>
      <c r="Q7" s="74"/>
      <c r="R7" s="74"/>
      <c r="S7" s="167">
        <f>EI4</f>
        <v>0</v>
      </c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7"/>
    </row>
    <row r="8" spans="2:152" ht="38.25" customHeight="1" x14ac:dyDescent="0.5">
      <c r="B8" s="271" t="s">
        <v>187</v>
      </c>
      <c r="C8" s="251"/>
      <c r="D8" s="251"/>
      <c r="E8" s="251"/>
      <c r="F8" s="252"/>
      <c r="G8" s="272" t="str">
        <f>'MASTER DATA'!C408</f>
        <v xml:space="preserve"> Rs/Ton of Coal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2:152" ht="34.5" customHeight="1" x14ac:dyDescent="0.5">
      <c r="B9" s="271" t="s">
        <v>224</v>
      </c>
      <c r="C9" s="251"/>
      <c r="D9" s="251"/>
      <c r="E9" s="251"/>
      <c r="F9" s="252"/>
      <c r="G9" s="287">
        <f>EJ4</f>
        <v>0</v>
      </c>
      <c r="H9" s="288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2:152" ht="34.5" customHeight="1" x14ac:dyDescent="0.5">
      <c r="B10" s="271" t="s">
        <v>175</v>
      </c>
      <c r="C10" s="251"/>
      <c r="D10" s="251"/>
      <c r="E10" s="251"/>
      <c r="F10" s="252"/>
      <c r="G10" s="289">
        <f>EK3</f>
        <v>22738</v>
      </c>
      <c r="H10" s="290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2:152" ht="195" customHeight="1" x14ac:dyDescent="0.35">
      <c r="B11" s="83"/>
      <c r="AH11" s="57"/>
      <c r="AK11" s="75">
        <f>222/224*100</f>
        <v>99.107142857142861</v>
      </c>
    </row>
    <row r="12" spans="2:152" ht="408.75" customHeight="1" x14ac:dyDescent="0.25">
      <c r="B12" s="247" t="str">
        <f>G7</f>
        <v>Reduce Coal Blend Cost at CO 4</v>
      </c>
      <c r="AH12" s="57"/>
    </row>
    <row r="13" spans="2:152" ht="408" customHeight="1" x14ac:dyDescent="0.25">
      <c r="B13" s="247"/>
      <c r="AH13" s="57"/>
    </row>
    <row r="14" spans="2:152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2:152" s="91" customFormat="1" ht="105.75" customHeight="1" x14ac:dyDescent="0.25">
      <c r="B15" s="89" t="s">
        <v>191</v>
      </c>
      <c r="C15" s="90">
        <f>G3</f>
        <v>45658</v>
      </c>
      <c r="D15" s="90">
        <f>C15+1</f>
        <v>45659</v>
      </c>
      <c r="E15" s="90">
        <f t="shared" ref="E15:AG15" si="0">D15+1</f>
        <v>45660</v>
      </c>
      <c r="F15" s="90">
        <f t="shared" si="0"/>
        <v>45661</v>
      </c>
      <c r="G15" s="90">
        <f t="shared" si="0"/>
        <v>45662</v>
      </c>
      <c r="H15" s="90">
        <f t="shared" si="0"/>
        <v>45663</v>
      </c>
      <c r="I15" s="90">
        <f t="shared" si="0"/>
        <v>45664</v>
      </c>
      <c r="J15" s="90">
        <f t="shared" si="0"/>
        <v>45665</v>
      </c>
      <c r="K15" s="90">
        <f t="shared" si="0"/>
        <v>45666</v>
      </c>
      <c r="L15" s="90">
        <f t="shared" si="0"/>
        <v>45667</v>
      </c>
      <c r="M15" s="90">
        <f t="shared" si="0"/>
        <v>45668</v>
      </c>
      <c r="N15" s="90">
        <f t="shared" si="0"/>
        <v>45669</v>
      </c>
      <c r="O15" s="90">
        <f t="shared" si="0"/>
        <v>45670</v>
      </c>
      <c r="P15" s="90">
        <f t="shared" si="0"/>
        <v>45671</v>
      </c>
      <c r="Q15" s="90">
        <f t="shared" si="0"/>
        <v>45672</v>
      </c>
      <c r="R15" s="90">
        <f t="shared" si="0"/>
        <v>45673</v>
      </c>
      <c r="S15" s="90">
        <f t="shared" si="0"/>
        <v>45674</v>
      </c>
      <c r="T15" s="90">
        <f t="shared" si="0"/>
        <v>45675</v>
      </c>
      <c r="U15" s="90">
        <f t="shared" si="0"/>
        <v>45676</v>
      </c>
      <c r="V15" s="90">
        <f t="shared" si="0"/>
        <v>45677</v>
      </c>
      <c r="W15" s="90">
        <f t="shared" si="0"/>
        <v>45678</v>
      </c>
      <c r="X15" s="90">
        <f t="shared" si="0"/>
        <v>45679</v>
      </c>
      <c r="Y15" s="90">
        <f t="shared" si="0"/>
        <v>45680</v>
      </c>
      <c r="Z15" s="90">
        <f t="shared" si="0"/>
        <v>45681</v>
      </c>
      <c r="AA15" s="90">
        <f t="shared" si="0"/>
        <v>45682</v>
      </c>
      <c r="AB15" s="90">
        <f t="shared" si="0"/>
        <v>45683</v>
      </c>
      <c r="AC15" s="90">
        <f t="shared" si="0"/>
        <v>45684</v>
      </c>
      <c r="AD15" s="90">
        <f t="shared" si="0"/>
        <v>45685</v>
      </c>
      <c r="AE15" s="90">
        <f t="shared" si="0"/>
        <v>45686</v>
      </c>
      <c r="AF15" s="90">
        <f t="shared" si="0"/>
        <v>45687</v>
      </c>
      <c r="AG15" s="90">
        <f t="shared" si="0"/>
        <v>45688</v>
      </c>
    </row>
    <row r="16" spans="2:152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</row>
    <row r="17" spans="2:34" ht="48" customHeight="1" x14ac:dyDescent="0.3">
      <c r="B17" s="97" t="s">
        <v>217</v>
      </c>
      <c r="C17" s="37">
        <v>22738</v>
      </c>
      <c r="D17" s="37">
        <f>C17</f>
        <v>22738</v>
      </c>
      <c r="E17" s="37">
        <f t="shared" ref="E17:AG17" si="1">D17</f>
        <v>22738</v>
      </c>
      <c r="F17" s="37">
        <f t="shared" si="1"/>
        <v>22738</v>
      </c>
      <c r="G17" s="37">
        <f t="shared" si="1"/>
        <v>22738</v>
      </c>
      <c r="H17" s="37">
        <f t="shared" si="1"/>
        <v>22738</v>
      </c>
      <c r="I17" s="37">
        <f t="shared" si="1"/>
        <v>22738</v>
      </c>
      <c r="J17" s="37">
        <f t="shared" si="1"/>
        <v>22738</v>
      </c>
      <c r="K17" s="37">
        <f t="shared" si="1"/>
        <v>22738</v>
      </c>
      <c r="L17" s="37">
        <f t="shared" si="1"/>
        <v>22738</v>
      </c>
      <c r="M17" s="37">
        <f t="shared" si="1"/>
        <v>22738</v>
      </c>
      <c r="N17" s="37">
        <f t="shared" si="1"/>
        <v>22738</v>
      </c>
      <c r="O17" s="37">
        <f t="shared" si="1"/>
        <v>22738</v>
      </c>
      <c r="P17" s="37">
        <f t="shared" si="1"/>
        <v>22738</v>
      </c>
      <c r="Q17" s="37">
        <f t="shared" si="1"/>
        <v>22738</v>
      </c>
      <c r="R17" s="37">
        <f t="shared" si="1"/>
        <v>22738</v>
      </c>
      <c r="S17" s="37">
        <f t="shared" si="1"/>
        <v>22738</v>
      </c>
      <c r="T17" s="37">
        <f t="shared" si="1"/>
        <v>22738</v>
      </c>
      <c r="U17" s="37">
        <f t="shared" si="1"/>
        <v>22738</v>
      </c>
      <c r="V17" s="37">
        <f t="shared" si="1"/>
        <v>22738</v>
      </c>
      <c r="W17" s="37">
        <f t="shared" si="1"/>
        <v>22738</v>
      </c>
      <c r="X17" s="37">
        <f t="shared" si="1"/>
        <v>22738</v>
      </c>
      <c r="Y17" s="37">
        <f t="shared" si="1"/>
        <v>22738</v>
      </c>
      <c r="Z17" s="37">
        <f t="shared" si="1"/>
        <v>22738</v>
      </c>
      <c r="AA17" s="37">
        <f t="shared" si="1"/>
        <v>22738</v>
      </c>
      <c r="AB17" s="37">
        <f t="shared" si="1"/>
        <v>22738</v>
      </c>
      <c r="AC17" s="37">
        <f t="shared" si="1"/>
        <v>22738</v>
      </c>
      <c r="AD17" s="37">
        <f t="shared" si="1"/>
        <v>22738</v>
      </c>
      <c r="AE17" s="37">
        <f t="shared" si="1"/>
        <v>22738</v>
      </c>
      <c r="AF17" s="37">
        <f t="shared" si="1"/>
        <v>22738</v>
      </c>
      <c r="AG17" s="37">
        <f t="shared" si="1"/>
        <v>22738</v>
      </c>
    </row>
    <row r="18" spans="2:34" ht="48" customHeight="1" x14ac:dyDescent="0.35">
      <c r="B18" s="58" t="s">
        <v>200</v>
      </c>
      <c r="C18" s="95"/>
      <c r="D18" s="95"/>
      <c r="E18" s="95"/>
      <c r="F18" s="95"/>
      <c r="G18" s="95"/>
      <c r="H18" s="95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92"/>
    </row>
    <row r="19" spans="2:34" ht="48" customHeight="1" x14ac:dyDescent="0.35">
      <c r="B19" s="58" t="s">
        <v>201</v>
      </c>
      <c r="C19" s="95"/>
      <c r="D19" s="95"/>
      <c r="E19" s="95"/>
      <c r="F19" s="95"/>
      <c r="G19" s="95"/>
      <c r="H19" s="95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</row>
    <row r="20" spans="2:34" ht="48" customHeight="1" x14ac:dyDescent="0.35">
      <c r="B20" s="58" t="s">
        <v>225</v>
      </c>
      <c r="C20" s="95"/>
      <c r="D20" s="95"/>
      <c r="E20" s="95"/>
      <c r="F20" s="95"/>
      <c r="G20" s="95"/>
      <c r="H20" s="95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</row>
    <row r="21" spans="2:34" ht="63" x14ac:dyDescent="0.35">
      <c r="B21" s="96" t="s">
        <v>192</v>
      </c>
      <c r="C21" s="248">
        <v>1</v>
      </c>
      <c r="D21" s="248"/>
      <c r="E21" s="248"/>
      <c r="F21" s="248"/>
      <c r="G21" s="248"/>
      <c r="H21" s="248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34" ht="26.25" x14ac:dyDescent="0.4">
      <c r="B22" s="98" t="s">
        <v>193</v>
      </c>
      <c r="C22" s="249" t="s">
        <v>194</v>
      </c>
      <c r="D22" s="249"/>
      <c r="E22" s="249"/>
      <c r="F22" s="249"/>
      <c r="G22" s="249"/>
      <c r="H22" s="249"/>
    </row>
    <row r="23" spans="2:34" ht="26.25" x14ac:dyDescent="0.4">
      <c r="B23" s="98" t="s">
        <v>197</v>
      </c>
      <c r="C23" s="246" t="s">
        <v>226</v>
      </c>
      <c r="D23" s="246"/>
      <c r="E23" s="246"/>
      <c r="F23" s="246"/>
      <c r="G23" s="246"/>
      <c r="H23" s="246"/>
    </row>
    <row r="24" spans="2:34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4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4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4" ht="26.25" customHeight="1" x14ac:dyDescent="0.35">
      <c r="B27" s="96" t="s">
        <v>203</v>
      </c>
      <c r="C27" s="246" t="s">
        <v>204</v>
      </c>
      <c r="D27" s="246"/>
      <c r="E27" s="246"/>
      <c r="F27" s="246"/>
      <c r="G27" s="246"/>
      <c r="H27" s="246"/>
    </row>
    <row r="28" spans="2:34" ht="26.25" customHeight="1" x14ac:dyDescent="0.35">
      <c r="B28" s="96" t="s">
        <v>206</v>
      </c>
      <c r="C28" s="246" t="s">
        <v>207</v>
      </c>
      <c r="D28" s="246"/>
      <c r="E28" s="246"/>
      <c r="F28" s="246"/>
      <c r="G28" s="246"/>
      <c r="H28" s="246"/>
    </row>
    <row r="29" spans="2:34" ht="63" customHeight="1" x14ac:dyDescent="0.35">
      <c r="B29" s="96" t="s">
        <v>209</v>
      </c>
      <c r="C29" s="246"/>
      <c r="D29" s="246"/>
      <c r="E29" s="246"/>
      <c r="F29" s="246"/>
      <c r="G29" s="246"/>
      <c r="H29" s="246"/>
    </row>
    <row r="30" spans="2:34" ht="26.25" x14ac:dyDescent="0.35">
      <c r="B30" s="114"/>
      <c r="C30" s="270"/>
      <c r="D30" s="270"/>
      <c r="E30" s="270"/>
      <c r="F30" s="270"/>
      <c r="G30" s="246"/>
      <c r="H30" s="246"/>
    </row>
    <row r="32" spans="2:34" x14ac:dyDescent="0.25">
      <c r="C32" s="101"/>
      <c r="E32" s="84"/>
    </row>
    <row r="33" spans="3:675" x14ac:dyDescent="0.25">
      <c r="C33" s="101"/>
      <c r="E33" s="84"/>
    </row>
    <row r="34" spans="3:675" x14ac:dyDescent="0.25">
      <c r="C34" s="101"/>
      <c r="E34" s="84"/>
    </row>
    <row r="35" spans="3:675" x14ac:dyDescent="0.25">
      <c r="C35" s="101"/>
      <c r="E35" s="84"/>
    </row>
    <row r="36" spans="3:675" x14ac:dyDescent="0.25">
      <c r="C36" s="101"/>
      <c r="E36" s="84"/>
    </row>
    <row r="37" spans="3:675" x14ac:dyDescent="0.25">
      <c r="C37" s="101"/>
      <c r="E37" s="84"/>
    </row>
    <row r="38" spans="3:675" x14ac:dyDescent="0.25">
      <c r="C38" s="101"/>
      <c r="E38" s="84"/>
    </row>
    <row r="39" spans="3:675" x14ac:dyDescent="0.25">
      <c r="C39" s="101"/>
      <c r="E39" s="84"/>
    </row>
    <row r="40" spans="3:675" x14ac:dyDescent="0.25">
      <c r="C40" s="101"/>
      <c r="E40" s="84"/>
    </row>
    <row r="41" spans="3:675" x14ac:dyDescent="0.25">
      <c r="C41" s="101"/>
      <c r="E41" s="84"/>
    </row>
    <row r="42" spans="3:675" x14ac:dyDescent="0.25">
      <c r="C42" s="101"/>
      <c r="E42" s="84"/>
    </row>
    <row r="43" spans="3:675" x14ac:dyDescent="0.25">
      <c r="C43" s="101"/>
      <c r="E43" s="84"/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YW54" s="102"/>
    </row>
    <row r="55" spans="3:701" x14ac:dyDescent="0.25">
      <c r="YW55" s="102"/>
    </row>
    <row r="56" spans="3:701" x14ac:dyDescent="0.25">
      <c r="YW56" s="102"/>
    </row>
  </sheetData>
  <mergeCells count="40"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  <pageSetUpPr fitToPage="1"/>
  </sheetPr>
  <dimension ref="B1:ZY83"/>
  <sheetViews>
    <sheetView zoomScale="25" zoomScaleNormal="25" workbookViewId="0">
      <selection activeCell="G3" sqref="G3:N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Weak coals in the coal blend CO 3</v>
      </c>
      <c r="DR1" s="56" t="str">
        <f>S6</f>
        <v>%</v>
      </c>
    </row>
    <row r="2" spans="2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1" t="s">
        <v>173</v>
      </c>
      <c r="C3" s="251"/>
      <c r="D3" s="251"/>
      <c r="E3" s="251"/>
      <c r="F3" s="252"/>
      <c r="G3" s="257">
        <f>EK2</f>
        <v>45658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250">
        <f>EK3</f>
        <v>24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DATA'!Q397</f>
        <v>18.5</v>
      </c>
      <c r="DQ3" s="70">
        <f>'MASTER DATA'!R397</f>
        <v>18.5</v>
      </c>
      <c r="DR3" s="70">
        <f>'MASTER DATA'!S397</f>
        <v>18.5</v>
      </c>
      <c r="DS3" s="70">
        <f>'MASTER DATA'!T397</f>
        <v>18.5</v>
      </c>
      <c r="DT3" s="70">
        <f>'MASTER DATA'!U397</f>
        <v>18.5</v>
      </c>
      <c r="DU3" s="70">
        <f>'MASTER DATA'!V397</f>
        <v>18.5</v>
      </c>
      <c r="DV3" s="70">
        <f>'MASTER DATA'!W397</f>
        <v>18.5</v>
      </c>
      <c r="DW3" s="70">
        <f>'MASTER DATA'!X397</f>
        <v>18.5</v>
      </c>
      <c r="DX3" s="70">
        <f>'MASTER DATA'!Y397</f>
        <v>18.5</v>
      </c>
      <c r="DY3" s="70">
        <f>'MASTER DATA'!Z397</f>
        <v>18.5</v>
      </c>
      <c r="DZ3" s="70">
        <f>'MASTER DATA'!AA397</f>
        <v>18.5</v>
      </c>
      <c r="EA3" s="70">
        <f>'MASTER DATA'!AB397</f>
        <v>18.5</v>
      </c>
      <c r="EB3" s="70">
        <f>'MASTER DATA'!AC397</f>
        <v>24</v>
      </c>
      <c r="EC3" s="70">
        <f>'MASTER DATA'!AD397</f>
        <v>24</v>
      </c>
      <c r="ED3" s="70">
        <f>'MASTER DATA'!AE397</f>
        <v>24</v>
      </c>
      <c r="EE3" s="70">
        <f>'MASTER DATA'!AF397</f>
        <v>24</v>
      </c>
      <c r="EF3" s="70">
        <f>'MASTER DATA'!AG397</f>
        <v>24</v>
      </c>
      <c r="EG3" s="70">
        <f>'MASTER DATA'!AH397</f>
        <v>24</v>
      </c>
      <c r="EH3" s="70">
        <f>'MASTER DATA'!AI397</f>
        <v>24</v>
      </c>
      <c r="EI3" s="70">
        <f>'MASTER DATA'!AJ397</f>
        <v>24</v>
      </c>
      <c r="EJ3" s="70">
        <f>'MASTER DATA'!AK397</f>
        <v>24</v>
      </c>
      <c r="EK3" s="70">
        <f>'MASTER DATA'!AL397</f>
        <v>24</v>
      </c>
      <c r="EL3" s="70">
        <f>'MASTER DATA'!AM397</f>
        <v>24</v>
      </c>
      <c r="EM3" s="70">
        <f>'MASTER DATA'!AN397</f>
        <v>24</v>
      </c>
      <c r="EN3" s="70">
        <f>'MASTER DATA'!AO397</f>
        <v>0</v>
      </c>
      <c r="EO3" s="70">
        <f>'MASTER DATA'!AP397</f>
        <v>0</v>
      </c>
      <c r="EP3" s="70">
        <f>'MASTER DATA'!AQ397</f>
        <v>0</v>
      </c>
      <c r="EQ3" s="70">
        <f>'MASTER DATA'!AR397</f>
        <v>0</v>
      </c>
      <c r="ER3" s="70">
        <f>'MASTER DATA'!AS397</f>
        <v>0</v>
      </c>
      <c r="ES3" s="70">
        <f>'MASTER DATA'!AT397</f>
        <v>0</v>
      </c>
      <c r="ET3" s="70">
        <f>'MASTER DATA'!AU397</f>
        <v>0</v>
      </c>
      <c r="EU3" s="70">
        <f>'MASTER DATA'!AV397</f>
        <v>0</v>
      </c>
      <c r="EV3" s="70">
        <f>'MASTER DATA'!AW397</f>
        <v>0</v>
      </c>
      <c r="EW3" s="70">
        <f>'MASTER DATA'!AX397</f>
        <v>0</v>
      </c>
      <c r="EX3" s="70">
        <f>'MASTER DATA'!AY397</f>
        <v>0</v>
      </c>
      <c r="EY3" s="70">
        <f>'MASTER DATA'!AZ397</f>
        <v>0</v>
      </c>
      <c r="EZ3" s="70">
        <f>'MASTER DATA'!BA397</f>
        <v>0</v>
      </c>
      <c r="FA3" s="70">
        <f>'MASTER DATA'!BB397</f>
        <v>0</v>
      </c>
      <c r="FB3" s="70">
        <f>'MASTER DATA'!BC397</f>
        <v>0</v>
      </c>
      <c r="FC3" s="70">
        <f>'MASTER DATA'!BD397</f>
        <v>0</v>
      </c>
      <c r="FD3" s="70">
        <f>'MASTER DATA'!BE397</f>
        <v>0</v>
      </c>
      <c r="FE3" s="70">
        <f>'MASTER DATA'!BF397</f>
        <v>0</v>
      </c>
      <c r="FF3" s="70">
        <f>'MASTER DATA'!BG397</f>
        <v>0</v>
      </c>
      <c r="FG3" s="70">
        <f>'MASTER DATA'!BH397</f>
        <v>0</v>
      </c>
      <c r="FH3" s="70">
        <f>'MASTER DATA'!BI67</f>
        <v>0</v>
      </c>
      <c r="FI3" s="70">
        <f>'MASTER DATA'!BJ67</f>
        <v>0</v>
      </c>
      <c r="FJ3" s="70">
        <f>'MASTER DATA'!BK67</f>
        <v>0</v>
      </c>
      <c r="FK3" s="70">
        <f>'MASTER DATA'!BL67</f>
        <v>0</v>
      </c>
      <c r="FL3" s="70">
        <f>'MASTER DATA'!BM67</f>
        <v>0</v>
      </c>
      <c r="FM3" s="70">
        <f>'MASTER DATA'!BN67</f>
        <v>0</v>
      </c>
      <c r="FN3" s="70">
        <f>'MASTER DATA'!BO67</f>
        <v>0</v>
      </c>
      <c r="FO3" s="70">
        <f>'MASTER DATA'!BP67</f>
        <v>0</v>
      </c>
      <c r="FP3" s="70">
        <f>'MASTER DATA'!BQ67</f>
        <v>0</v>
      </c>
      <c r="FQ3" s="70">
        <f>'MASTER DATA'!BR67</f>
        <v>0</v>
      </c>
      <c r="FR3" s="70">
        <f>'MASTER DATA'!BS67</f>
        <v>0</v>
      </c>
      <c r="FS3" s="70">
        <f>'MASTER DATA'!BT67</f>
        <v>0</v>
      </c>
      <c r="FT3" s="70">
        <f>'MASTER DATA'!BU67</f>
        <v>0</v>
      </c>
    </row>
    <row r="4" spans="2:176" ht="41.45" customHeight="1" x14ac:dyDescent="0.5"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DATA'!Q398</f>
        <v>17.499999999999979</v>
      </c>
      <c r="DQ4" s="70">
        <f>'MASTER DATA'!R398</f>
        <v>17.499999999999979</v>
      </c>
      <c r="DR4" s="70">
        <f>'MASTER DATA'!S398</f>
        <v>17.500000000000007</v>
      </c>
      <c r="DS4" s="70">
        <f>'MASTER DATA'!T398</f>
        <v>11.981054491425814</v>
      </c>
      <c r="DT4" s="70">
        <f>'MASTER DATA'!U398</f>
        <v>9.9999999999999787</v>
      </c>
      <c r="DU4" s="70">
        <f>'MASTER DATA'!V398</f>
        <v>9.9999999999999947</v>
      </c>
      <c r="DV4" s="70">
        <f>'MASTER DATA'!W398</f>
        <v>12.41088140107502</v>
      </c>
      <c r="DW4" s="70">
        <f>'MASTER DATA'!X398</f>
        <v>13.883968262804824</v>
      </c>
      <c r="DX4" s="70">
        <f>'MASTER DATA'!Y398</f>
        <v>11.809559133038565</v>
      </c>
      <c r="DY4" s="70">
        <f>'MASTER DATA'!Z398</f>
        <v>11.38795576363912</v>
      </c>
      <c r="DZ4" s="70">
        <f>'MASTER DATA'!AA398</f>
        <v>13.861436746014595</v>
      </c>
      <c r="EA4" s="70">
        <f>'MASTER DATA'!AB398</f>
        <v>19.363072859362152</v>
      </c>
      <c r="EB4" s="70">
        <f>'MASTER DATA'!AC398</f>
        <v>20</v>
      </c>
      <c r="EC4" s="70">
        <f>'MASTER DATA'!AD398</f>
        <v>24.182759153218914</v>
      </c>
      <c r="ED4" s="70">
        <f>'MASTER DATA'!AE398</f>
        <v>26.526962817955745</v>
      </c>
      <c r="EE4" s="70">
        <f>'MASTER DATA'!AF398</f>
        <v>22.858400633412511</v>
      </c>
      <c r="EF4" s="70">
        <f>'MASTER DATA'!AG398</f>
        <v>26.5</v>
      </c>
      <c r="EG4" s="70">
        <f>'MASTER DATA'!AH398</f>
        <v>32.009859429497943</v>
      </c>
      <c r="EH4" s="70">
        <f>'MASTER DATA'!AI398</f>
        <v>0</v>
      </c>
      <c r="EI4" s="70">
        <f>'MASTER DATA'!AJ398</f>
        <v>0</v>
      </c>
      <c r="EJ4" s="70">
        <f>'MASTER DATA'!AK398</f>
        <v>0</v>
      </c>
      <c r="EK4" s="70">
        <f>'MASTER DATA'!AL398</f>
        <v>0</v>
      </c>
      <c r="EL4" s="70">
        <f>'MASTER DATA'!AM398</f>
        <v>0</v>
      </c>
      <c r="EM4" s="70">
        <f>'MASTER DATA'!AN398</f>
        <v>0</v>
      </c>
      <c r="EN4" s="70">
        <f>'MASTER DATA'!AO398</f>
        <v>0</v>
      </c>
      <c r="EO4" s="70">
        <f>'MASTER DATA'!AP398</f>
        <v>0</v>
      </c>
      <c r="EP4" s="70">
        <f>'MASTER DATA'!AQ398</f>
        <v>0</v>
      </c>
      <c r="EQ4" s="70">
        <f>'MASTER DATA'!AR398</f>
        <v>0</v>
      </c>
      <c r="ER4" s="70">
        <f>'MASTER DATA'!AS398</f>
        <v>0</v>
      </c>
      <c r="ES4" s="70">
        <f>'MASTER DATA'!AT398</f>
        <v>0</v>
      </c>
      <c r="ET4" s="70">
        <f>'MASTER DATA'!AU398</f>
        <v>0</v>
      </c>
      <c r="EU4" s="70">
        <f>'MASTER DATA'!AV398</f>
        <v>0</v>
      </c>
      <c r="EV4" s="70">
        <f>'MASTER DATA'!AW398</f>
        <v>0</v>
      </c>
      <c r="EW4" s="70">
        <f>'MASTER DATA'!AX398</f>
        <v>0</v>
      </c>
      <c r="EX4" s="70">
        <f>'MASTER DATA'!AY398</f>
        <v>0</v>
      </c>
      <c r="EY4" s="70">
        <f>'MASTER DATA'!AZ398</f>
        <v>0</v>
      </c>
      <c r="EZ4" s="70">
        <f>'MASTER DATA'!BA398</f>
        <v>0</v>
      </c>
      <c r="FA4" s="70">
        <f>'MASTER DATA'!BB398</f>
        <v>0</v>
      </c>
      <c r="FB4" s="70">
        <f>'MASTER DATA'!BC398</f>
        <v>0</v>
      </c>
      <c r="FC4" s="70">
        <f>'MASTER DATA'!BD398</f>
        <v>0</v>
      </c>
      <c r="FD4" s="70">
        <f>'MASTER DATA'!BE398</f>
        <v>0</v>
      </c>
      <c r="FE4" s="70">
        <f>'MASTER DATA'!BF398</f>
        <v>0</v>
      </c>
      <c r="FF4" s="70">
        <f>'MASTER DATA'!BG398</f>
        <v>0</v>
      </c>
      <c r="FG4" s="70">
        <f>'MASTER DATA'!BH398</f>
        <v>0</v>
      </c>
      <c r="FH4" s="70">
        <f>'MASTER DATA'!BI68</f>
        <v>0</v>
      </c>
      <c r="FI4" s="70">
        <f>'MASTER DATA'!BJ68</f>
        <v>0</v>
      </c>
      <c r="FJ4" s="70">
        <f>'MASTER DATA'!BK68</f>
        <v>0</v>
      </c>
      <c r="FK4" s="70">
        <f>'MASTER DATA'!BL68</f>
        <v>0</v>
      </c>
      <c r="FL4" s="70">
        <f>'MASTER DATA'!BM68</f>
        <v>0</v>
      </c>
      <c r="FM4" s="70">
        <f>'MASTER DATA'!BN68</f>
        <v>0</v>
      </c>
      <c r="FN4" s="70">
        <f>'MASTER DATA'!BO68</f>
        <v>0</v>
      </c>
      <c r="FO4" s="70">
        <f>'MASTER DATA'!BP68</f>
        <v>0</v>
      </c>
      <c r="FP4" s="70">
        <f>'MASTER DATA'!BQ68</f>
        <v>0</v>
      </c>
      <c r="FQ4" s="70">
        <f>'MASTER DATA'!BR68</f>
        <v>0</v>
      </c>
      <c r="FR4" s="70">
        <f>'MASTER DATA'!BS68</f>
        <v>0</v>
      </c>
      <c r="FS4" s="70">
        <f>'MASTER DATA'!BT68</f>
        <v>0</v>
      </c>
      <c r="FT4" s="70">
        <f>'MASTER DATA'!BU68</f>
        <v>0</v>
      </c>
    </row>
    <row r="5" spans="2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DATA'!C397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1" t="s">
        <v>188</v>
      </c>
      <c r="C7" s="251"/>
      <c r="D7" s="251"/>
      <c r="E7" s="251"/>
      <c r="F7" s="252"/>
      <c r="G7" s="296" t="str">
        <f>'MASTER DATA'!B397</f>
        <v>Weak coals in the coal blend CO 3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50">
        <f>EJ4</f>
        <v>0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26.526962817955745</v>
      </c>
      <c r="AH9" s="57"/>
      <c r="AK9" s="75">
        <f>222/224*100</f>
        <v>99.107142857142861</v>
      </c>
    </row>
    <row r="10" spans="2:176" ht="408.75" customHeight="1" x14ac:dyDescent="0.25">
      <c r="B10" s="247" t="str">
        <f>G7</f>
        <v>Weak coals in the coal blend CO 3</v>
      </c>
      <c r="G10" s="84">
        <f>EE3</f>
        <v>24</v>
      </c>
      <c r="AH10" s="57"/>
      <c r="AI10" s="85"/>
    </row>
    <row r="11" spans="2:176" ht="408" customHeight="1" x14ac:dyDescent="0.25">
      <c r="B11" s="247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>
        <f>G3</f>
        <v>45658</v>
      </c>
      <c r="D13" s="90">
        <f>C13+1</f>
        <v>45659</v>
      </c>
      <c r="E13" s="90">
        <f t="shared" ref="E13:AG13" si="0">D13+1</f>
        <v>45660</v>
      </c>
      <c r="F13" s="90">
        <f t="shared" si="0"/>
        <v>45661</v>
      </c>
      <c r="G13" s="90">
        <f t="shared" si="0"/>
        <v>45662</v>
      </c>
      <c r="H13" s="90">
        <f t="shared" si="0"/>
        <v>45663</v>
      </c>
      <c r="I13" s="90">
        <f t="shared" si="0"/>
        <v>45664</v>
      </c>
      <c r="J13" s="90">
        <f t="shared" si="0"/>
        <v>45665</v>
      </c>
      <c r="K13" s="90">
        <f t="shared" si="0"/>
        <v>45666</v>
      </c>
      <c r="L13" s="90">
        <f t="shared" si="0"/>
        <v>45667</v>
      </c>
      <c r="M13" s="90">
        <f t="shared" si="0"/>
        <v>45668</v>
      </c>
      <c r="N13" s="90">
        <f t="shared" si="0"/>
        <v>45669</v>
      </c>
      <c r="O13" s="90">
        <f t="shared" si="0"/>
        <v>45670</v>
      </c>
      <c r="P13" s="90">
        <f t="shared" si="0"/>
        <v>45671</v>
      </c>
      <c r="Q13" s="90">
        <f t="shared" si="0"/>
        <v>45672</v>
      </c>
      <c r="R13" s="90">
        <f t="shared" si="0"/>
        <v>45673</v>
      </c>
      <c r="S13" s="90">
        <f t="shared" si="0"/>
        <v>45674</v>
      </c>
      <c r="T13" s="90">
        <f t="shared" si="0"/>
        <v>45675</v>
      </c>
      <c r="U13" s="90">
        <f t="shared" si="0"/>
        <v>45676</v>
      </c>
      <c r="V13" s="90">
        <f t="shared" si="0"/>
        <v>45677</v>
      </c>
      <c r="W13" s="90">
        <f t="shared" si="0"/>
        <v>45678</v>
      </c>
      <c r="X13" s="90">
        <f t="shared" si="0"/>
        <v>45679</v>
      </c>
      <c r="Y13" s="90">
        <f t="shared" si="0"/>
        <v>45680</v>
      </c>
      <c r="Z13" s="90">
        <f t="shared" si="0"/>
        <v>45681</v>
      </c>
      <c r="AA13" s="90">
        <f t="shared" si="0"/>
        <v>45682</v>
      </c>
      <c r="AB13" s="90">
        <f t="shared" si="0"/>
        <v>45683</v>
      </c>
      <c r="AC13" s="90">
        <f t="shared" si="0"/>
        <v>45684</v>
      </c>
      <c r="AD13" s="90">
        <f t="shared" si="0"/>
        <v>45685</v>
      </c>
      <c r="AE13" s="90">
        <f t="shared" si="0"/>
        <v>45686</v>
      </c>
      <c r="AF13" s="90">
        <f t="shared" si="0"/>
        <v>45687</v>
      </c>
      <c r="AG13" s="90">
        <f t="shared" si="0"/>
        <v>45688</v>
      </c>
    </row>
    <row r="14" spans="2:176" ht="48" customHeight="1" x14ac:dyDescent="0.35">
      <c r="B14" s="58" t="s">
        <v>5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 t="s">
        <v>4</v>
      </c>
      <c r="C15" s="93">
        <v>24</v>
      </c>
      <c r="D15" s="93">
        <f>C15</f>
        <v>24</v>
      </c>
      <c r="E15" s="93">
        <f t="shared" ref="E15:AG15" si="1">D15</f>
        <v>24</v>
      </c>
      <c r="F15" s="93">
        <f t="shared" si="1"/>
        <v>24</v>
      </c>
      <c r="G15" s="93">
        <f t="shared" si="1"/>
        <v>24</v>
      </c>
      <c r="H15" s="93">
        <f t="shared" si="1"/>
        <v>24</v>
      </c>
      <c r="I15" s="93">
        <f t="shared" si="1"/>
        <v>24</v>
      </c>
      <c r="J15" s="93">
        <f t="shared" si="1"/>
        <v>24</v>
      </c>
      <c r="K15" s="93">
        <f t="shared" si="1"/>
        <v>24</v>
      </c>
      <c r="L15" s="93">
        <f t="shared" si="1"/>
        <v>24</v>
      </c>
      <c r="M15" s="93">
        <f t="shared" si="1"/>
        <v>24</v>
      </c>
      <c r="N15" s="93">
        <f t="shared" si="1"/>
        <v>24</v>
      </c>
      <c r="O15" s="93">
        <f t="shared" si="1"/>
        <v>24</v>
      </c>
      <c r="P15" s="93">
        <f t="shared" si="1"/>
        <v>24</v>
      </c>
      <c r="Q15" s="93">
        <f t="shared" si="1"/>
        <v>24</v>
      </c>
      <c r="R15" s="93">
        <f t="shared" si="1"/>
        <v>24</v>
      </c>
      <c r="S15" s="93">
        <f t="shared" si="1"/>
        <v>24</v>
      </c>
      <c r="T15" s="93">
        <f t="shared" si="1"/>
        <v>24</v>
      </c>
      <c r="U15" s="93">
        <f t="shared" si="1"/>
        <v>24</v>
      </c>
      <c r="V15" s="93">
        <f t="shared" si="1"/>
        <v>24</v>
      </c>
      <c r="W15" s="93">
        <f t="shared" si="1"/>
        <v>24</v>
      </c>
      <c r="X15" s="93">
        <f t="shared" si="1"/>
        <v>24</v>
      </c>
      <c r="Y15" s="93">
        <f t="shared" si="1"/>
        <v>24</v>
      </c>
      <c r="Z15" s="93">
        <f t="shared" si="1"/>
        <v>24</v>
      </c>
      <c r="AA15" s="93">
        <f t="shared" si="1"/>
        <v>24</v>
      </c>
      <c r="AB15" s="93">
        <f t="shared" si="1"/>
        <v>24</v>
      </c>
      <c r="AC15" s="93">
        <f t="shared" si="1"/>
        <v>24</v>
      </c>
      <c r="AD15" s="93">
        <f t="shared" si="1"/>
        <v>24</v>
      </c>
      <c r="AE15" s="93">
        <f t="shared" si="1"/>
        <v>24</v>
      </c>
      <c r="AF15" s="93">
        <f t="shared" si="1"/>
        <v>24</v>
      </c>
      <c r="AG15" s="93">
        <f t="shared" si="1"/>
        <v>24</v>
      </c>
      <c r="AH15" s="93"/>
    </row>
    <row r="16" spans="2:176" ht="48" customHeight="1" x14ac:dyDescent="0.35">
      <c r="B16" s="58"/>
      <c r="C16" s="94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/>
    </row>
    <row r="17" spans="2:34" ht="48" customHeight="1" x14ac:dyDescent="0.35">
      <c r="B17" s="58"/>
      <c r="C17" s="94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58"/>
    </row>
    <row r="18" spans="2:34" ht="48" customHeight="1" x14ac:dyDescent="0.35">
      <c r="B18" s="58"/>
      <c r="C18" s="94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  <row r="83" spans="29:29" x14ac:dyDescent="0.25">
      <c r="AC83" s="46" t="s">
        <v>278</v>
      </c>
    </row>
  </sheetData>
  <mergeCells count="34"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  <mergeCell ref="C20:D20"/>
    <mergeCell ref="E20:F20"/>
    <mergeCell ref="G20:H20"/>
    <mergeCell ref="C21:D21"/>
    <mergeCell ref="E21:F21"/>
    <mergeCell ref="G21:H21"/>
    <mergeCell ref="B8:F8"/>
    <mergeCell ref="G8:N8"/>
    <mergeCell ref="B10:B11"/>
    <mergeCell ref="C19:D19"/>
    <mergeCell ref="E19:F19"/>
    <mergeCell ref="G19:H19"/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</mergeCells>
  <conditionalFormatting sqref="C15:AG15">
    <cfRule type="cellIs" dxfId="14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>
    <tabColor theme="9" tint="-0.249977111117893"/>
    <pageSetUpPr fitToPage="1"/>
  </sheetPr>
  <dimension ref="B1:ZY56"/>
  <sheetViews>
    <sheetView zoomScale="25" zoomScaleNormal="25" workbookViewId="0">
      <selection activeCell="G3" sqref="G3:N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52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Reduce Coal Blend Cost at CO 3</v>
      </c>
      <c r="DR1" s="106" t="str">
        <f>G8</f>
        <v xml:space="preserve"> Rs/Ton of Coal</v>
      </c>
    </row>
    <row r="2" spans="2:152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52" ht="41.45" customHeight="1" x14ac:dyDescent="0.5">
      <c r="B3" s="271" t="s">
        <v>173</v>
      </c>
      <c r="C3" s="251"/>
      <c r="D3" s="251"/>
      <c r="E3" s="251"/>
      <c r="F3" s="252"/>
      <c r="G3" s="257">
        <f>EK2</f>
        <v>45658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168"/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DATA'!Q394</f>
        <v>26553</v>
      </c>
      <c r="DQ3" s="71">
        <f>'MASTER DATA'!R394</f>
        <v>26553</v>
      </c>
      <c r="DR3" s="71">
        <f>'MASTER DATA'!S394</f>
        <v>26553</v>
      </c>
      <c r="DS3" s="71">
        <f>'MASTER DATA'!T394</f>
        <v>26553</v>
      </c>
      <c r="DT3" s="71">
        <f>'MASTER DATA'!U394</f>
        <v>26553</v>
      </c>
      <c r="DU3" s="71">
        <f>'MASTER DATA'!V394</f>
        <v>26553</v>
      </c>
      <c r="DV3" s="71">
        <f>'MASTER DATA'!W394</f>
        <v>26553</v>
      </c>
      <c r="DW3" s="71">
        <f>'MASTER DATA'!X394</f>
        <v>26553</v>
      </c>
      <c r="DX3" s="71">
        <f>'MASTER DATA'!Y394</f>
        <v>26553</v>
      </c>
      <c r="DY3" s="71">
        <f>'MASTER DATA'!Z394</f>
        <v>26553</v>
      </c>
      <c r="DZ3" s="71">
        <f>'MASTER DATA'!AA394</f>
        <v>26553</v>
      </c>
      <c r="EA3" s="71">
        <f>'MASTER DATA'!AB394</f>
        <v>26553</v>
      </c>
      <c r="EB3" s="71">
        <f>'MASTER DATA'!AC394</f>
        <v>22747</v>
      </c>
      <c r="EC3" s="71">
        <f>'MASTER DATA'!AD394</f>
        <v>22747</v>
      </c>
      <c r="ED3" s="71">
        <f>'MASTER DATA'!AE394</f>
        <v>22747</v>
      </c>
      <c r="EE3" s="71">
        <f>'MASTER DATA'!AF394</f>
        <v>21262</v>
      </c>
      <c r="EF3" s="71">
        <f>'MASTER DATA'!AG394</f>
        <v>22747</v>
      </c>
      <c r="EG3" s="71">
        <f>'MASTER DATA'!AH394</f>
        <v>22747</v>
      </c>
      <c r="EH3" s="71">
        <f>'MASTER DATA'!AI394</f>
        <v>22747</v>
      </c>
      <c r="EI3" s="71">
        <f>'MASTER DATA'!AJ394</f>
        <v>22747</v>
      </c>
      <c r="EJ3" s="71">
        <f>'MASTER DATA'!AK394</f>
        <v>22747</v>
      </c>
      <c r="EK3" s="71">
        <f>'MASTER DATA'!AL394</f>
        <v>22747</v>
      </c>
      <c r="EL3" s="71">
        <f>'MASTER DATA'!AM394</f>
        <v>22747</v>
      </c>
      <c r="EM3" s="71">
        <f>'MASTER DATA'!AN394</f>
        <v>22747</v>
      </c>
      <c r="EN3" s="71">
        <f>'MASTER DATA'!AO394</f>
        <v>0</v>
      </c>
      <c r="EO3" s="71">
        <f>'MASTER DATA'!AP394</f>
        <v>0</v>
      </c>
      <c r="EP3" s="71">
        <f>'MASTER DATA'!AQ394</f>
        <v>0</v>
      </c>
      <c r="EQ3" s="71">
        <f>'MASTER DATA'!AR133</f>
        <v>0</v>
      </c>
      <c r="ER3" s="71">
        <f>'MASTER DATA'!AS133</f>
        <v>0</v>
      </c>
      <c r="ES3" s="71">
        <f>'MASTER DATA'!AT133</f>
        <v>0</v>
      </c>
      <c r="ET3" s="71">
        <f>'MASTER DATA'!AU133</f>
        <v>0</v>
      </c>
    </row>
    <row r="4" spans="2:152" ht="41.45" customHeight="1" x14ac:dyDescent="0.5">
      <c r="B4" s="278" t="s">
        <v>177</v>
      </c>
      <c r="C4" s="259"/>
      <c r="D4" s="259"/>
      <c r="E4" s="259"/>
      <c r="F4" s="259"/>
      <c r="G4" s="260" t="s">
        <v>236</v>
      </c>
      <c r="H4" s="261"/>
      <c r="I4" s="261"/>
      <c r="J4" s="261"/>
      <c r="K4" s="261"/>
      <c r="L4" s="261"/>
      <c r="M4" s="261"/>
      <c r="N4" s="262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361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DATA'!Q395</f>
        <v>27201.040340781499</v>
      </c>
      <c r="DQ4" s="71">
        <f>'MASTER DATA'!R395</f>
        <v>27994.791270886799</v>
      </c>
      <c r="DR4" s="71">
        <f>'MASTER DATA'!S395</f>
        <v>23322.867695923</v>
      </c>
      <c r="DS4" s="71">
        <f>'MASTER DATA'!T395</f>
        <v>22306.59</v>
      </c>
      <c r="DT4" s="71">
        <f>'MASTER DATA'!U395</f>
        <v>21011.58</v>
      </c>
      <c r="DU4" s="71">
        <f>'MASTER DATA'!V395</f>
        <v>21011.58</v>
      </c>
      <c r="DV4" s="71">
        <f>'MASTER DATA'!W395</f>
        <v>20990.94</v>
      </c>
      <c r="DW4" s="71">
        <f>'MASTER DATA'!X395</f>
        <v>23227.47</v>
      </c>
      <c r="DX4" s="71">
        <f>'MASTER DATA'!Y395</f>
        <v>25483.68</v>
      </c>
      <c r="DY4" s="71">
        <f>'MASTER DATA'!Z395</f>
        <v>25886.87</v>
      </c>
      <c r="DZ4" s="71">
        <f>'MASTER DATA'!AA395</f>
        <v>25923.13</v>
      </c>
      <c r="EA4" s="71">
        <f>'MASTER DATA'!AB395</f>
        <v>25461.88</v>
      </c>
      <c r="EB4" s="71">
        <f>'MASTER DATA'!AC395</f>
        <v>25081.08</v>
      </c>
      <c r="EC4" s="71">
        <f>'MASTER DATA'!AD395</f>
        <v>23338.14</v>
      </c>
      <c r="ED4" s="71">
        <f>'MASTER DATA'!AE395</f>
        <v>22571.81</v>
      </c>
      <c r="EE4" s="71">
        <f>'MASTER DATA'!AF395</f>
        <v>21279</v>
      </c>
      <c r="EF4" s="71">
        <f>'MASTER DATA'!AG395</f>
        <v>21061</v>
      </c>
      <c r="EG4" s="71">
        <f>'MASTER DATA'!AH395</f>
        <v>20815</v>
      </c>
      <c r="EH4" s="71">
        <f>'MASTER DATA'!AI395</f>
        <v>0</v>
      </c>
      <c r="EI4" s="71">
        <f>'MASTER DATA'!AJ395</f>
        <v>0</v>
      </c>
      <c r="EJ4" s="71">
        <f>'MASTER DATA'!AK395</f>
        <v>0</v>
      </c>
      <c r="EK4" s="71">
        <f>'MASTER DATA'!AL395</f>
        <v>0</v>
      </c>
      <c r="EL4" s="71">
        <f>'MASTER DATA'!AM395</f>
        <v>0</v>
      </c>
      <c r="EM4" s="71">
        <f>'MASTER DATA'!AN395</f>
        <v>0</v>
      </c>
      <c r="EN4" s="71">
        <f>'MASTER DATA'!AO395</f>
        <v>0</v>
      </c>
      <c r="EO4" s="71">
        <f>'MASTER DATA'!AP395</f>
        <v>0</v>
      </c>
      <c r="EP4" s="71">
        <f>'MASTER DATA'!AQ395</f>
        <v>0</v>
      </c>
      <c r="EQ4" s="71">
        <f>'MASTER DATA'!AR134</f>
        <v>0</v>
      </c>
      <c r="ER4" s="71">
        <f>'MASTER DATA'!AS134</f>
        <v>0</v>
      </c>
      <c r="ES4" s="71">
        <f>'MASTER DATA'!AT134</f>
        <v>0</v>
      </c>
      <c r="ET4" s="71">
        <f>'MASTER DATA'!AU134</f>
        <v>0</v>
      </c>
    </row>
    <row r="5" spans="2:152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240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7"/>
      <c r="AI5" s="68" t="s">
        <v>1</v>
      </c>
      <c r="DP5" s="75" t="str">
        <f>'MASTER DATA'!C43</f>
        <v>Tons</v>
      </c>
    </row>
    <row r="6" spans="2:152" ht="41.45" customHeight="1" x14ac:dyDescent="0.5">
      <c r="B6" s="278" t="s">
        <v>185</v>
      </c>
      <c r="C6" s="259"/>
      <c r="D6" s="259"/>
      <c r="E6" s="259"/>
      <c r="F6" s="259"/>
      <c r="G6" s="279" t="s">
        <v>227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7"/>
    </row>
    <row r="7" spans="2:152" s="75" customFormat="1" ht="38.25" customHeight="1" x14ac:dyDescent="0.5">
      <c r="B7" s="271" t="s">
        <v>188</v>
      </c>
      <c r="C7" s="251"/>
      <c r="D7" s="251"/>
      <c r="E7" s="251"/>
      <c r="F7" s="252"/>
      <c r="G7" s="296" t="str">
        <f>'MASTER DATA'!B394</f>
        <v>Reduce Coal Blend Cost at CO 3</v>
      </c>
      <c r="H7" s="297"/>
      <c r="I7" s="297"/>
      <c r="J7" s="297"/>
      <c r="K7" s="297"/>
      <c r="L7" s="297"/>
      <c r="M7" s="297"/>
      <c r="N7" s="297"/>
      <c r="O7" s="60" t="s">
        <v>239</v>
      </c>
      <c r="P7" s="74"/>
      <c r="Q7" s="74"/>
      <c r="R7" s="74"/>
      <c r="S7" s="167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7"/>
    </row>
    <row r="8" spans="2:152" ht="38.25" customHeight="1" x14ac:dyDescent="0.5">
      <c r="B8" s="271" t="s">
        <v>187</v>
      </c>
      <c r="C8" s="251"/>
      <c r="D8" s="251"/>
      <c r="E8" s="251"/>
      <c r="F8" s="252"/>
      <c r="G8" s="272" t="str">
        <f>'MASTER DATA'!C394</f>
        <v xml:space="preserve"> Rs/Ton of Coal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2:152" ht="34.5" customHeight="1" x14ac:dyDescent="0.5">
      <c r="B9" s="271" t="s">
        <v>224</v>
      </c>
      <c r="C9" s="251"/>
      <c r="D9" s="251"/>
      <c r="E9" s="251"/>
      <c r="F9" s="252"/>
      <c r="G9" s="287">
        <f>EJ4</f>
        <v>0</v>
      </c>
      <c r="H9" s="288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2:152" ht="34.5" customHeight="1" x14ac:dyDescent="0.5">
      <c r="B10" s="271" t="s">
        <v>175</v>
      </c>
      <c r="C10" s="251"/>
      <c r="D10" s="251"/>
      <c r="E10" s="251"/>
      <c r="F10" s="252"/>
      <c r="G10" s="289">
        <f>EK3</f>
        <v>22747</v>
      </c>
      <c r="H10" s="290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2:152" ht="195" customHeight="1" x14ac:dyDescent="0.35">
      <c r="B11" s="83"/>
      <c r="G11" s="219">
        <f>EI4</f>
        <v>0</v>
      </c>
      <c r="AH11" s="57"/>
      <c r="AK11" s="75">
        <f>222/224*100</f>
        <v>99.107142857142861</v>
      </c>
    </row>
    <row r="12" spans="2:152" ht="408.75" customHeight="1" x14ac:dyDescent="0.25">
      <c r="B12" s="247" t="str">
        <f>G7</f>
        <v>Reduce Coal Blend Cost at CO 3</v>
      </c>
      <c r="AH12" s="57"/>
    </row>
    <row r="13" spans="2:152" ht="408" customHeight="1" x14ac:dyDescent="0.25">
      <c r="B13" s="247"/>
      <c r="AH13" s="57"/>
    </row>
    <row r="14" spans="2:152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2:152" s="91" customFormat="1" ht="105.75" customHeight="1" x14ac:dyDescent="0.25">
      <c r="B15" s="89" t="s">
        <v>191</v>
      </c>
      <c r="C15" s="90">
        <f>G3</f>
        <v>45658</v>
      </c>
      <c r="D15" s="90">
        <f>C15+1</f>
        <v>45659</v>
      </c>
      <c r="E15" s="90">
        <f t="shared" ref="E15:AG15" si="0">D15+1</f>
        <v>45660</v>
      </c>
      <c r="F15" s="90">
        <f t="shared" si="0"/>
        <v>45661</v>
      </c>
      <c r="G15" s="90">
        <f t="shared" si="0"/>
        <v>45662</v>
      </c>
      <c r="H15" s="90">
        <f t="shared" si="0"/>
        <v>45663</v>
      </c>
      <c r="I15" s="90">
        <f t="shared" si="0"/>
        <v>45664</v>
      </c>
      <c r="J15" s="90">
        <f t="shared" si="0"/>
        <v>45665</v>
      </c>
      <c r="K15" s="90">
        <f t="shared" si="0"/>
        <v>45666</v>
      </c>
      <c r="L15" s="90">
        <f t="shared" si="0"/>
        <v>45667</v>
      </c>
      <c r="M15" s="90">
        <f t="shared" si="0"/>
        <v>45668</v>
      </c>
      <c r="N15" s="90">
        <f t="shared" si="0"/>
        <v>45669</v>
      </c>
      <c r="O15" s="90">
        <f t="shared" si="0"/>
        <v>45670</v>
      </c>
      <c r="P15" s="90">
        <f t="shared" si="0"/>
        <v>45671</v>
      </c>
      <c r="Q15" s="90">
        <f t="shared" si="0"/>
        <v>45672</v>
      </c>
      <c r="R15" s="90">
        <f t="shared" si="0"/>
        <v>45673</v>
      </c>
      <c r="S15" s="90">
        <f t="shared" si="0"/>
        <v>45674</v>
      </c>
      <c r="T15" s="90">
        <f t="shared" si="0"/>
        <v>45675</v>
      </c>
      <c r="U15" s="90">
        <f t="shared" si="0"/>
        <v>45676</v>
      </c>
      <c r="V15" s="90">
        <f t="shared" si="0"/>
        <v>45677</v>
      </c>
      <c r="W15" s="90">
        <f t="shared" si="0"/>
        <v>45678</v>
      </c>
      <c r="X15" s="90">
        <f t="shared" si="0"/>
        <v>45679</v>
      </c>
      <c r="Y15" s="90">
        <f t="shared" si="0"/>
        <v>45680</v>
      </c>
      <c r="Z15" s="90">
        <f t="shared" si="0"/>
        <v>45681</v>
      </c>
      <c r="AA15" s="90">
        <f t="shared" si="0"/>
        <v>45682</v>
      </c>
      <c r="AB15" s="90">
        <f t="shared" si="0"/>
        <v>45683</v>
      </c>
      <c r="AC15" s="90">
        <f t="shared" si="0"/>
        <v>45684</v>
      </c>
      <c r="AD15" s="90">
        <f t="shared" si="0"/>
        <v>45685</v>
      </c>
      <c r="AE15" s="90">
        <f t="shared" si="0"/>
        <v>45686</v>
      </c>
      <c r="AF15" s="90">
        <f t="shared" si="0"/>
        <v>45687</v>
      </c>
      <c r="AG15" s="90">
        <f t="shared" si="0"/>
        <v>45688</v>
      </c>
    </row>
    <row r="16" spans="2:152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</row>
    <row r="17" spans="2:34" ht="48" customHeight="1" x14ac:dyDescent="0.3">
      <c r="B17" s="97" t="s">
        <v>217</v>
      </c>
      <c r="C17" s="37">
        <v>22747</v>
      </c>
      <c r="D17" s="37">
        <f>C17</f>
        <v>22747</v>
      </c>
      <c r="E17" s="37">
        <f t="shared" ref="E17:AG17" si="1">D17</f>
        <v>22747</v>
      </c>
      <c r="F17" s="37">
        <f t="shared" si="1"/>
        <v>22747</v>
      </c>
      <c r="G17" s="37">
        <f t="shared" si="1"/>
        <v>22747</v>
      </c>
      <c r="H17" s="37">
        <f t="shared" si="1"/>
        <v>22747</v>
      </c>
      <c r="I17" s="37">
        <f t="shared" si="1"/>
        <v>22747</v>
      </c>
      <c r="J17" s="37">
        <f t="shared" si="1"/>
        <v>22747</v>
      </c>
      <c r="K17" s="37">
        <f t="shared" si="1"/>
        <v>22747</v>
      </c>
      <c r="L17" s="37">
        <f t="shared" si="1"/>
        <v>22747</v>
      </c>
      <c r="M17" s="37">
        <f t="shared" si="1"/>
        <v>22747</v>
      </c>
      <c r="N17" s="37">
        <f t="shared" si="1"/>
        <v>22747</v>
      </c>
      <c r="O17" s="37">
        <f t="shared" si="1"/>
        <v>22747</v>
      </c>
      <c r="P17" s="37">
        <f t="shared" si="1"/>
        <v>22747</v>
      </c>
      <c r="Q17" s="37">
        <f t="shared" si="1"/>
        <v>22747</v>
      </c>
      <c r="R17" s="37">
        <f t="shared" si="1"/>
        <v>22747</v>
      </c>
      <c r="S17" s="37">
        <f t="shared" si="1"/>
        <v>22747</v>
      </c>
      <c r="T17" s="37">
        <f t="shared" si="1"/>
        <v>22747</v>
      </c>
      <c r="U17" s="37">
        <f t="shared" si="1"/>
        <v>22747</v>
      </c>
      <c r="V17" s="37">
        <f t="shared" si="1"/>
        <v>22747</v>
      </c>
      <c r="W17" s="37">
        <f t="shared" si="1"/>
        <v>22747</v>
      </c>
      <c r="X17" s="37">
        <f t="shared" si="1"/>
        <v>22747</v>
      </c>
      <c r="Y17" s="37">
        <f t="shared" si="1"/>
        <v>22747</v>
      </c>
      <c r="Z17" s="37">
        <f t="shared" si="1"/>
        <v>22747</v>
      </c>
      <c r="AA17" s="37">
        <f t="shared" si="1"/>
        <v>22747</v>
      </c>
      <c r="AB17" s="37">
        <f t="shared" si="1"/>
        <v>22747</v>
      </c>
      <c r="AC17" s="37">
        <f t="shared" si="1"/>
        <v>22747</v>
      </c>
      <c r="AD17" s="37">
        <f t="shared" si="1"/>
        <v>22747</v>
      </c>
      <c r="AE17" s="37">
        <f t="shared" si="1"/>
        <v>22747</v>
      </c>
      <c r="AF17" s="37">
        <f t="shared" si="1"/>
        <v>22747</v>
      </c>
      <c r="AG17" s="37">
        <f t="shared" si="1"/>
        <v>22747</v>
      </c>
    </row>
    <row r="18" spans="2:34" ht="48" customHeight="1" x14ac:dyDescent="0.35">
      <c r="B18" s="58" t="s">
        <v>200</v>
      </c>
      <c r="C18" s="95"/>
      <c r="D18" s="95"/>
      <c r="E18" s="95"/>
      <c r="F18" s="95"/>
      <c r="G18" s="95"/>
      <c r="H18" s="95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92"/>
    </row>
    <row r="19" spans="2:34" ht="48" customHeight="1" x14ac:dyDescent="0.35">
      <c r="B19" s="58" t="s">
        <v>201</v>
      </c>
      <c r="C19" s="95"/>
      <c r="D19" s="95"/>
      <c r="E19" s="95"/>
      <c r="F19" s="95"/>
      <c r="G19" s="95"/>
      <c r="H19" s="95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</row>
    <row r="20" spans="2:34" ht="48" customHeight="1" x14ac:dyDescent="0.35">
      <c r="B20" s="58" t="s">
        <v>225</v>
      </c>
      <c r="C20" s="95"/>
      <c r="D20" s="95"/>
      <c r="E20" s="95"/>
      <c r="F20" s="95"/>
      <c r="G20" s="95"/>
      <c r="H20" s="95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</row>
    <row r="21" spans="2:34" ht="63" x14ac:dyDescent="0.35">
      <c r="B21" s="96" t="s">
        <v>192</v>
      </c>
      <c r="C21" s="248">
        <v>1</v>
      </c>
      <c r="D21" s="248"/>
      <c r="E21" s="248"/>
      <c r="F21" s="248"/>
      <c r="G21" s="248"/>
      <c r="H21" s="248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34" ht="26.25" x14ac:dyDescent="0.4">
      <c r="B22" s="98" t="s">
        <v>193</v>
      </c>
      <c r="C22" s="249" t="s">
        <v>194</v>
      </c>
      <c r="D22" s="249"/>
      <c r="E22" s="249"/>
      <c r="F22" s="249"/>
      <c r="G22" s="249"/>
      <c r="H22" s="249"/>
    </row>
    <row r="23" spans="2:34" ht="26.25" x14ac:dyDescent="0.4">
      <c r="B23" s="98" t="s">
        <v>197</v>
      </c>
      <c r="C23" s="246" t="s">
        <v>226</v>
      </c>
      <c r="D23" s="246"/>
      <c r="E23" s="246"/>
      <c r="F23" s="246"/>
      <c r="G23" s="246"/>
      <c r="H23" s="246"/>
    </row>
    <row r="24" spans="2:34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4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4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4" ht="26.25" customHeight="1" x14ac:dyDescent="0.35">
      <c r="B27" s="96" t="s">
        <v>203</v>
      </c>
      <c r="C27" s="246" t="s">
        <v>204</v>
      </c>
      <c r="D27" s="246"/>
      <c r="E27" s="246"/>
      <c r="F27" s="246"/>
      <c r="G27" s="246"/>
      <c r="H27" s="246"/>
    </row>
    <row r="28" spans="2:34" ht="26.25" customHeight="1" x14ac:dyDescent="0.35">
      <c r="B28" s="96" t="s">
        <v>206</v>
      </c>
      <c r="C28" s="246" t="s">
        <v>207</v>
      </c>
      <c r="D28" s="246"/>
      <c r="E28" s="246"/>
      <c r="F28" s="246"/>
      <c r="G28" s="246"/>
      <c r="H28" s="246"/>
    </row>
    <row r="29" spans="2:34" ht="63" customHeight="1" x14ac:dyDescent="0.35">
      <c r="B29" s="96" t="s">
        <v>209</v>
      </c>
      <c r="C29" s="246"/>
      <c r="D29" s="246"/>
      <c r="E29" s="246"/>
      <c r="F29" s="246"/>
      <c r="G29" s="246"/>
      <c r="H29" s="246"/>
    </row>
    <row r="30" spans="2:34" ht="26.25" x14ac:dyDescent="0.35">
      <c r="B30" s="114"/>
      <c r="C30" s="270"/>
      <c r="D30" s="270"/>
      <c r="E30" s="270"/>
      <c r="F30" s="270"/>
      <c r="G30" s="246"/>
      <c r="H30" s="246"/>
    </row>
    <row r="32" spans="2:34" x14ac:dyDescent="0.25">
      <c r="C32" s="101"/>
      <c r="E32" s="84"/>
    </row>
    <row r="33" spans="3:675" x14ac:dyDescent="0.25">
      <c r="C33" s="101"/>
      <c r="E33" s="84"/>
    </row>
    <row r="34" spans="3:675" x14ac:dyDescent="0.25">
      <c r="C34" s="101"/>
      <c r="E34" s="84"/>
    </row>
    <row r="35" spans="3:675" x14ac:dyDescent="0.25">
      <c r="C35" s="101"/>
      <c r="E35" s="84"/>
    </row>
    <row r="36" spans="3:675" x14ac:dyDescent="0.25">
      <c r="C36" s="101"/>
      <c r="E36" s="84"/>
    </row>
    <row r="37" spans="3:675" x14ac:dyDescent="0.25">
      <c r="C37" s="101"/>
      <c r="E37" s="84"/>
    </row>
    <row r="38" spans="3:675" x14ac:dyDescent="0.25">
      <c r="C38" s="101"/>
      <c r="E38" s="84"/>
    </row>
    <row r="39" spans="3:675" x14ac:dyDescent="0.25">
      <c r="C39" s="101"/>
      <c r="E39" s="84"/>
    </row>
    <row r="40" spans="3:675" x14ac:dyDescent="0.25">
      <c r="C40" s="101"/>
      <c r="E40" s="84"/>
    </row>
    <row r="41" spans="3:675" x14ac:dyDescent="0.25">
      <c r="C41" s="101"/>
      <c r="E41" s="84"/>
    </row>
    <row r="42" spans="3:675" x14ac:dyDescent="0.25">
      <c r="C42" s="101"/>
      <c r="E42" s="84"/>
    </row>
    <row r="43" spans="3:675" x14ac:dyDescent="0.25">
      <c r="C43" s="101"/>
      <c r="E43" s="84"/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YW54" s="102"/>
    </row>
    <row r="55" spans="3:701" x14ac:dyDescent="0.25">
      <c r="YW55" s="102"/>
    </row>
    <row r="56" spans="3:701" x14ac:dyDescent="0.25">
      <c r="YW56" s="102"/>
    </row>
  </sheetData>
  <mergeCells count="40"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53"/>
  <sheetViews>
    <sheetView workbookViewId="0">
      <pane xSplit="2" ySplit="1" topLeftCell="C2" activePane="bottomRight" state="frozen"/>
      <selection pane="topRight" activeCell="B1" sqref="B1"/>
      <selection pane="bottomLeft" activeCell="A4" sqref="A4"/>
      <selection pane="bottomRight" activeCell="U2" sqref="U2"/>
    </sheetView>
  </sheetViews>
  <sheetFormatPr defaultRowHeight="15" x14ac:dyDescent="0.25"/>
  <cols>
    <col min="1" max="1" width="4" customWidth="1"/>
    <col min="2" max="2" width="14.5703125" customWidth="1"/>
    <col min="3" max="3" width="8.28515625" customWidth="1"/>
    <col min="4" max="5" width="10.5703125" hidden="1" customWidth="1"/>
    <col min="6" max="9" width="9.5703125" hidden="1" customWidth="1"/>
    <col min="10" max="11" width="14" customWidth="1"/>
    <col min="12" max="17" width="9.5703125" customWidth="1"/>
    <col min="18" max="18" width="9.5703125" bestFit="1" customWidth="1"/>
    <col min="26" max="27" width="12.42578125" customWidth="1"/>
    <col min="30" max="30" width="10.85546875" customWidth="1"/>
    <col min="31" max="31" width="9.5703125" bestFit="1" customWidth="1"/>
  </cols>
  <sheetData>
    <row r="1" spans="1:22" x14ac:dyDescent="0.25">
      <c r="B1" s="233">
        <v>46142</v>
      </c>
      <c r="C1" s="234"/>
    </row>
    <row r="2" spans="1:22" ht="15.75" thickBot="1" x14ac:dyDescent="0.3">
      <c r="A2">
        <v>1</v>
      </c>
      <c r="B2" s="225" t="s">
        <v>455</v>
      </c>
      <c r="C2" s="225"/>
      <c r="D2" s="226">
        <v>45596</v>
      </c>
      <c r="E2" s="226">
        <v>45626</v>
      </c>
      <c r="F2" s="226">
        <v>45657</v>
      </c>
      <c r="G2" s="226">
        <v>45687</v>
      </c>
      <c r="H2" s="226">
        <v>45716</v>
      </c>
      <c r="I2" s="226">
        <v>45747</v>
      </c>
      <c r="J2" s="226">
        <v>45777</v>
      </c>
      <c r="K2" s="226">
        <v>45808</v>
      </c>
      <c r="L2" s="226">
        <v>45838</v>
      </c>
      <c r="M2" s="226">
        <v>45869</v>
      </c>
      <c r="N2" s="226">
        <v>45900</v>
      </c>
      <c r="O2" s="226">
        <v>45930</v>
      </c>
      <c r="P2" s="226">
        <v>45961</v>
      </c>
      <c r="Q2" s="226">
        <v>45991</v>
      </c>
      <c r="R2" s="226">
        <v>46022</v>
      </c>
      <c r="S2" s="226">
        <v>46053</v>
      </c>
      <c r="T2" s="226">
        <v>46081</v>
      </c>
      <c r="U2" s="226">
        <v>46112</v>
      </c>
      <c r="V2" s="226">
        <v>46142</v>
      </c>
    </row>
    <row r="3" spans="1:22" x14ac:dyDescent="0.25">
      <c r="A3">
        <v>2</v>
      </c>
      <c r="B3" s="298" t="s">
        <v>443</v>
      </c>
      <c r="C3" s="235" t="s">
        <v>4</v>
      </c>
      <c r="D3" s="227">
        <v>83.45</v>
      </c>
      <c r="E3" s="227">
        <v>83.45</v>
      </c>
      <c r="F3" s="227">
        <v>83.45</v>
      </c>
      <c r="G3" s="227">
        <v>83.45</v>
      </c>
      <c r="H3" s="227">
        <v>83.45</v>
      </c>
      <c r="I3" s="227">
        <v>83.45</v>
      </c>
      <c r="J3" s="227">
        <v>95.8</v>
      </c>
      <c r="K3" s="227">
        <v>95.8</v>
      </c>
      <c r="L3" s="227">
        <v>84.78</v>
      </c>
      <c r="M3" s="227">
        <v>85.32</v>
      </c>
      <c r="N3" s="227">
        <v>85.8</v>
      </c>
      <c r="O3" s="227">
        <v>94.93</v>
      </c>
      <c r="P3" s="227">
        <v>97.409999999999968</v>
      </c>
      <c r="Q3" s="227">
        <v>76.87</v>
      </c>
      <c r="R3" s="227">
        <v>77.69</v>
      </c>
      <c r="S3" s="227">
        <v>80.010000000000005</v>
      </c>
      <c r="T3" s="227">
        <v>79.83</v>
      </c>
      <c r="U3" s="227">
        <v>81.27</v>
      </c>
      <c r="V3" s="227">
        <v>81.06</v>
      </c>
    </row>
    <row r="4" spans="1:22" ht="15.75" thickBot="1" x14ac:dyDescent="0.3">
      <c r="A4">
        <v>3</v>
      </c>
      <c r="B4" s="299"/>
      <c r="C4" s="236" t="s">
        <v>5</v>
      </c>
      <c r="D4" s="228">
        <v>84.1</v>
      </c>
      <c r="E4" s="228">
        <v>81.67</v>
      </c>
      <c r="F4" s="228">
        <v>85.18</v>
      </c>
      <c r="G4" s="228">
        <v>81.577115401917624</v>
      </c>
      <c r="H4" s="228">
        <v>82.791165408112008</v>
      </c>
      <c r="I4" s="228">
        <v>81.400807579612021</v>
      </c>
      <c r="J4" s="228">
        <v>78.55</v>
      </c>
      <c r="K4" s="228">
        <v>81.58</v>
      </c>
      <c r="L4" s="228">
        <v>84.07</v>
      </c>
      <c r="M4" s="228">
        <v>84.46</v>
      </c>
      <c r="N4" s="228">
        <v>81.701220182590859</v>
      </c>
      <c r="O4" s="228">
        <v>81.349999999999994</v>
      </c>
      <c r="P4" s="228">
        <v>83.232228961233716</v>
      </c>
      <c r="Q4" s="228">
        <v>75.83</v>
      </c>
      <c r="R4" s="228">
        <v>75.821272923436538</v>
      </c>
      <c r="S4" s="228">
        <v>77.94</v>
      </c>
      <c r="T4" s="228">
        <v>80.56</v>
      </c>
      <c r="U4" s="228">
        <v>79.42097099902908</v>
      </c>
      <c r="V4" s="228"/>
    </row>
    <row r="5" spans="1:22" x14ac:dyDescent="0.25">
      <c r="A5">
        <v>4</v>
      </c>
      <c r="B5" s="298" t="s">
        <v>444</v>
      </c>
      <c r="C5" s="235" t="s">
        <v>4</v>
      </c>
      <c r="D5" s="227">
        <v>0.82099999999999995</v>
      </c>
      <c r="E5" s="227">
        <v>0.82099999999999995</v>
      </c>
      <c r="F5" s="227">
        <v>0.82099999999999995</v>
      </c>
      <c r="G5" s="227">
        <v>0.82099999999999995</v>
      </c>
      <c r="H5" s="227">
        <v>0.82099999999999995</v>
      </c>
      <c r="I5" s="227">
        <v>0.82099999999999995</v>
      </c>
      <c r="J5" s="227">
        <v>0.81899999999999995</v>
      </c>
      <c r="K5" s="227">
        <v>0.81899999999999995</v>
      </c>
      <c r="L5" s="227">
        <v>0.81679999999999997</v>
      </c>
      <c r="M5" s="227">
        <v>0.81899999999999995</v>
      </c>
      <c r="N5" s="227">
        <v>0.81899999999999995</v>
      </c>
      <c r="O5" s="227">
        <v>0.81899999999999995</v>
      </c>
      <c r="P5" s="227">
        <v>0.81899999999999995</v>
      </c>
      <c r="Q5" s="227">
        <v>0.81899999999999995</v>
      </c>
      <c r="R5" s="227">
        <v>0.81899999999999995</v>
      </c>
      <c r="S5" s="227">
        <v>0.89</v>
      </c>
      <c r="T5" s="227">
        <v>0.81899999999999995</v>
      </c>
      <c r="U5" s="227">
        <v>0.81899999999999995</v>
      </c>
      <c r="V5" s="227">
        <v>0.81899999999999995</v>
      </c>
    </row>
    <row r="6" spans="1:22" ht="15.75" thickBot="1" x14ac:dyDescent="0.3">
      <c r="A6">
        <v>5</v>
      </c>
      <c r="B6" s="299"/>
      <c r="C6" s="236" t="s">
        <v>5</v>
      </c>
      <c r="D6" s="228">
        <v>0.81799999999999995</v>
      </c>
      <c r="E6" s="228">
        <v>0.81899999999999995</v>
      </c>
      <c r="F6" s="228">
        <v>0.81699999999999995</v>
      </c>
      <c r="G6" s="228">
        <v>0.82</v>
      </c>
      <c r="H6" s="228">
        <v>0.81892229338170019</v>
      </c>
      <c r="I6" s="228">
        <v>0.81699999999999995</v>
      </c>
      <c r="J6" s="228">
        <v>0.81799999999999995</v>
      </c>
      <c r="K6" s="228">
        <v>0.81699999999999995</v>
      </c>
      <c r="L6" s="228">
        <v>0.82199999999999995</v>
      </c>
      <c r="M6" s="228">
        <v>0.81799999999999995</v>
      </c>
      <c r="N6" s="228">
        <v>0.81699999999999995</v>
      </c>
      <c r="O6" s="228">
        <v>0.81899999999999995</v>
      </c>
      <c r="P6" s="228">
        <v>0.85599999999999998</v>
      </c>
      <c r="Q6" s="228">
        <v>0.81200000000000006</v>
      </c>
      <c r="R6" s="228">
        <v>0.82499332442695539</v>
      </c>
      <c r="S6" s="228">
        <v>0.81</v>
      </c>
      <c r="T6" s="228">
        <v>0.81699999999999995</v>
      </c>
      <c r="U6" s="228">
        <v>0.8144313225531461</v>
      </c>
      <c r="V6" s="228"/>
    </row>
    <row r="7" spans="1:22" hidden="1" x14ac:dyDescent="0.25">
      <c r="A7">
        <v>6</v>
      </c>
      <c r="B7" s="298" t="s">
        <v>445</v>
      </c>
      <c r="C7" s="235" t="s">
        <v>4</v>
      </c>
      <c r="D7" s="229">
        <v>2399</v>
      </c>
      <c r="E7" s="229">
        <v>2399</v>
      </c>
      <c r="F7" s="229">
        <v>2399</v>
      </c>
      <c r="G7" s="229">
        <v>2399</v>
      </c>
      <c r="H7" s="229">
        <v>2399</v>
      </c>
      <c r="I7" s="229">
        <v>2399</v>
      </c>
      <c r="J7" s="229">
        <v>2399</v>
      </c>
      <c r="K7" s="229">
        <v>2399</v>
      </c>
      <c r="L7" s="229">
        <v>2399</v>
      </c>
      <c r="M7" s="229">
        <v>2399</v>
      </c>
      <c r="N7" s="229">
        <v>2399</v>
      </c>
      <c r="O7" s="229">
        <v>2399</v>
      </c>
      <c r="P7" s="229">
        <v>2399</v>
      </c>
      <c r="Q7" s="229">
        <v>2399</v>
      </c>
      <c r="R7" s="229">
        <v>2399</v>
      </c>
      <c r="S7" s="229">
        <v>2399</v>
      </c>
      <c r="T7" s="229">
        <v>2399</v>
      </c>
      <c r="U7" s="240">
        <v>2399</v>
      </c>
      <c r="V7" s="240">
        <v>2399</v>
      </c>
    </row>
    <row r="8" spans="1:22" ht="15.75" hidden="1" thickBot="1" x14ac:dyDescent="0.3">
      <c r="A8">
        <v>7</v>
      </c>
      <c r="B8" s="299"/>
      <c r="C8" s="236" t="s">
        <v>5</v>
      </c>
      <c r="D8" s="230">
        <v>2341.12</v>
      </c>
      <c r="E8" s="230">
        <v>2382.79</v>
      </c>
      <c r="F8" s="230">
        <v>2361.11</v>
      </c>
      <c r="G8" s="230">
        <v>2325.8000000000002</v>
      </c>
      <c r="H8" s="230">
        <v>2322</v>
      </c>
      <c r="I8" s="230">
        <v>2308</v>
      </c>
      <c r="J8" s="230">
        <v>2324.1</v>
      </c>
      <c r="K8" s="230">
        <v>2334</v>
      </c>
      <c r="L8" s="230">
        <v>2342</v>
      </c>
      <c r="M8" s="230">
        <v>2309</v>
      </c>
      <c r="N8" s="230">
        <v>2293</v>
      </c>
      <c r="O8" s="230">
        <v>2292.7199999999998</v>
      </c>
      <c r="P8" s="230">
        <v>2303</v>
      </c>
      <c r="Q8" s="230">
        <v>2131</v>
      </c>
      <c r="R8" s="230">
        <v>2207</v>
      </c>
      <c r="S8" s="230">
        <v>2072.1999999999998</v>
      </c>
      <c r="T8" s="230">
        <v>2406.4</v>
      </c>
      <c r="U8" s="230">
        <v>2039</v>
      </c>
      <c r="V8" s="230"/>
    </row>
    <row r="9" spans="1:22" x14ac:dyDescent="0.25">
      <c r="A9">
        <v>8</v>
      </c>
      <c r="B9" s="298" t="s">
        <v>446</v>
      </c>
      <c r="C9" s="235" t="s">
        <v>4</v>
      </c>
      <c r="D9" s="229">
        <v>2780</v>
      </c>
      <c r="E9" s="229">
        <v>2780</v>
      </c>
      <c r="F9" s="229">
        <v>2780</v>
      </c>
      <c r="G9" s="229">
        <v>2780</v>
      </c>
      <c r="H9" s="229">
        <v>2780</v>
      </c>
      <c r="I9" s="229">
        <v>2780</v>
      </c>
      <c r="J9" s="229">
        <v>2780</v>
      </c>
      <c r="K9" s="229">
        <v>2780</v>
      </c>
      <c r="L9" s="229">
        <v>2780</v>
      </c>
      <c r="M9" s="229">
        <v>2780</v>
      </c>
      <c r="N9" s="229">
        <v>2780</v>
      </c>
      <c r="O9" s="229">
        <v>2780</v>
      </c>
      <c r="P9" s="229">
        <v>2780</v>
      </c>
      <c r="Q9" s="229">
        <v>2780</v>
      </c>
      <c r="R9" s="229">
        <v>2780</v>
      </c>
      <c r="S9" s="229">
        <v>2780</v>
      </c>
      <c r="T9" s="229">
        <v>2780</v>
      </c>
      <c r="U9" s="240">
        <v>2780</v>
      </c>
      <c r="V9" s="240">
        <v>2780</v>
      </c>
    </row>
    <row r="10" spans="1:22" ht="15.75" thickBot="1" x14ac:dyDescent="0.3">
      <c r="A10">
        <v>9</v>
      </c>
      <c r="B10" s="299"/>
      <c r="C10" s="236" t="s">
        <v>5</v>
      </c>
      <c r="D10" s="230">
        <v>2794.58</v>
      </c>
      <c r="E10" s="230">
        <v>2856.53</v>
      </c>
      <c r="F10" s="230">
        <v>2847.52</v>
      </c>
      <c r="G10" s="230">
        <v>2895.68</v>
      </c>
      <c r="H10" s="230">
        <v>2909</v>
      </c>
      <c r="I10" s="230">
        <v>2901</v>
      </c>
      <c r="J10" s="230">
        <v>2879</v>
      </c>
      <c r="K10" s="230">
        <v>3911</v>
      </c>
      <c r="L10" s="230">
        <v>3926</v>
      </c>
      <c r="M10" s="230">
        <v>2941</v>
      </c>
      <c r="N10" s="230">
        <v>2962</v>
      </c>
      <c r="O10" s="230">
        <v>2873</v>
      </c>
      <c r="P10" s="230">
        <v>3318</v>
      </c>
      <c r="Q10" s="230">
        <v>3369</v>
      </c>
      <c r="R10" s="230">
        <v>3195</v>
      </c>
      <c r="S10" s="230">
        <v>3152</v>
      </c>
      <c r="T10" s="230">
        <v>3055</v>
      </c>
      <c r="U10" s="230">
        <v>3047</v>
      </c>
      <c r="V10" s="230"/>
    </row>
    <row r="11" spans="1:22" x14ac:dyDescent="0.25">
      <c r="A11">
        <v>10</v>
      </c>
      <c r="B11" s="298" t="s">
        <v>447</v>
      </c>
      <c r="C11" s="235" t="s">
        <v>4</v>
      </c>
      <c r="D11" s="227">
        <v>0.75</v>
      </c>
      <c r="E11" s="227">
        <v>0.75</v>
      </c>
      <c r="F11" s="227">
        <v>0.75</v>
      </c>
      <c r="G11" s="227">
        <v>0.75</v>
      </c>
      <c r="H11" s="227">
        <v>0.75</v>
      </c>
      <c r="I11" s="227">
        <v>0.75</v>
      </c>
      <c r="J11" s="227">
        <v>0.75</v>
      </c>
      <c r="K11" s="227">
        <v>0.75</v>
      </c>
      <c r="L11" s="227">
        <v>0.75</v>
      </c>
      <c r="M11" s="227">
        <v>0.75</v>
      </c>
      <c r="N11" s="227">
        <v>0.75</v>
      </c>
      <c r="O11" s="227">
        <v>0.75</v>
      </c>
      <c r="P11" s="227">
        <v>0.75</v>
      </c>
      <c r="Q11" s="227">
        <v>0.75</v>
      </c>
      <c r="R11" s="227">
        <v>0.75</v>
      </c>
      <c r="S11" s="227">
        <v>0.75</v>
      </c>
      <c r="T11" s="227">
        <v>0.75</v>
      </c>
      <c r="U11" s="227">
        <v>0.75</v>
      </c>
      <c r="V11" s="227">
        <v>0.65</v>
      </c>
    </row>
    <row r="12" spans="1:22" ht="15.75" thickBot="1" x14ac:dyDescent="0.3">
      <c r="A12">
        <v>11</v>
      </c>
      <c r="B12" s="299"/>
      <c r="C12" s="236" t="s">
        <v>5</v>
      </c>
      <c r="D12" s="228">
        <v>0.64</v>
      </c>
      <c r="E12" s="228">
        <v>0.7</v>
      </c>
      <c r="F12" s="228">
        <v>0.68</v>
      </c>
      <c r="G12" s="228">
        <v>0.69</v>
      </c>
      <c r="H12" s="228">
        <v>0.68</v>
      </c>
      <c r="I12" s="228">
        <v>0.71</v>
      </c>
      <c r="J12" s="228">
        <v>0.72</v>
      </c>
      <c r="K12" s="228">
        <v>0.74</v>
      </c>
      <c r="L12" s="228">
        <v>0.7</v>
      </c>
      <c r="M12" s="228">
        <v>0.68</v>
      </c>
      <c r="N12" s="228">
        <v>0.68</v>
      </c>
      <c r="O12" s="228">
        <v>0.67</v>
      </c>
      <c r="P12" s="228">
        <v>0.65</v>
      </c>
      <c r="Q12" s="228">
        <v>0.62</v>
      </c>
      <c r="R12" s="228">
        <v>0.55000000000000004</v>
      </c>
      <c r="S12" s="228">
        <v>0.53</v>
      </c>
      <c r="T12" s="228">
        <v>0.57999999999999996</v>
      </c>
      <c r="U12" s="228">
        <v>0.59</v>
      </c>
      <c r="V12" s="228"/>
    </row>
    <row r="13" spans="1:22" x14ac:dyDescent="0.25">
      <c r="A13">
        <v>12</v>
      </c>
      <c r="B13" s="298" t="s">
        <v>448</v>
      </c>
      <c r="C13" s="235" t="s">
        <v>4</v>
      </c>
      <c r="D13" s="227">
        <v>12.7</v>
      </c>
      <c r="E13" s="227">
        <v>12.7</v>
      </c>
      <c r="F13" s="227">
        <v>12.7</v>
      </c>
      <c r="G13" s="227">
        <v>12.7</v>
      </c>
      <c r="H13" s="227">
        <v>12.7</v>
      </c>
      <c r="I13" s="227">
        <v>12.7</v>
      </c>
      <c r="J13" s="227">
        <v>12.7</v>
      </c>
      <c r="K13" s="227">
        <v>12.7</v>
      </c>
      <c r="L13" s="227">
        <v>12.7</v>
      </c>
      <c r="M13" s="227">
        <v>12.7</v>
      </c>
      <c r="N13" s="227">
        <v>12.7</v>
      </c>
      <c r="O13" s="227">
        <v>12.7</v>
      </c>
      <c r="P13" s="227">
        <v>12.7</v>
      </c>
      <c r="Q13" s="227">
        <v>12.7</v>
      </c>
      <c r="R13" s="227">
        <v>12.7</v>
      </c>
      <c r="S13" s="227">
        <v>13.21</v>
      </c>
      <c r="T13" s="227">
        <v>13.3</v>
      </c>
      <c r="U13" s="227">
        <v>13.3</v>
      </c>
      <c r="V13" s="227">
        <v>13.2</v>
      </c>
    </row>
    <row r="14" spans="1:22" ht="15.75" thickBot="1" x14ac:dyDescent="0.3">
      <c r="A14">
        <v>13</v>
      </c>
      <c r="B14" s="299"/>
      <c r="C14" s="236" t="s">
        <v>5</v>
      </c>
      <c r="D14" s="228">
        <v>11.99</v>
      </c>
      <c r="E14" s="228">
        <v>12.34</v>
      </c>
      <c r="F14" s="228">
        <v>11.88</v>
      </c>
      <c r="G14" s="228">
        <v>11.99</v>
      </c>
      <c r="H14" s="228">
        <v>12.05</v>
      </c>
      <c r="I14" s="228">
        <v>11.9</v>
      </c>
      <c r="J14" s="228">
        <v>12</v>
      </c>
      <c r="K14" s="228">
        <v>11.8</v>
      </c>
      <c r="L14" s="228">
        <v>12.25</v>
      </c>
      <c r="M14" s="228">
        <v>12.13</v>
      </c>
      <c r="N14" s="228">
        <v>12.39</v>
      </c>
      <c r="O14" s="228">
        <v>12.42</v>
      </c>
      <c r="P14" s="228">
        <v>12.59</v>
      </c>
      <c r="Q14" s="228">
        <v>12.87</v>
      </c>
      <c r="R14" s="228">
        <v>13.08</v>
      </c>
      <c r="S14" s="228">
        <v>13.1</v>
      </c>
      <c r="T14" s="228">
        <v>13.1</v>
      </c>
      <c r="U14" s="228">
        <v>13.26</v>
      </c>
      <c r="V14" s="228"/>
    </row>
    <row r="15" spans="1:22" x14ac:dyDescent="0.25">
      <c r="A15">
        <v>14</v>
      </c>
      <c r="B15" s="298" t="s">
        <v>449</v>
      </c>
      <c r="C15" s="235" t="s">
        <v>4</v>
      </c>
      <c r="D15" s="227">
        <v>0.27</v>
      </c>
      <c r="E15" s="227">
        <v>0.27</v>
      </c>
      <c r="F15" s="227">
        <v>0.27</v>
      </c>
      <c r="G15" s="227">
        <v>0.27</v>
      </c>
      <c r="H15" s="227">
        <v>0.27</v>
      </c>
      <c r="I15" s="227">
        <v>0.27</v>
      </c>
      <c r="J15" s="227">
        <v>2</v>
      </c>
      <c r="K15" s="227">
        <v>0.27</v>
      </c>
      <c r="L15" s="227">
        <v>0.27</v>
      </c>
      <c r="M15" s="227">
        <v>0.27</v>
      </c>
      <c r="N15" s="227">
        <v>0.27</v>
      </c>
      <c r="O15" s="227">
        <v>0.27</v>
      </c>
      <c r="P15" s="227">
        <v>0.27</v>
      </c>
      <c r="Q15" s="227">
        <v>0.27</v>
      </c>
      <c r="R15" s="227">
        <v>0.27</v>
      </c>
      <c r="S15" s="227">
        <v>0.27</v>
      </c>
      <c r="T15" s="227">
        <v>0.27</v>
      </c>
      <c r="U15" s="241">
        <v>0.27</v>
      </c>
      <c r="V15" s="241">
        <v>0.27</v>
      </c>
    </row>
    <row r="16" spans="1:22" ht="15.75" thickBot="1" x14ac:dyDescent="0.3">
      <c r="A16">
        <v>15</v>
      </c>
      <c r="B16" s="299"/>
      <c r="C16" s="236" t="s">
        <v>5</v>
      </c>
      <c r="D16" s="228">
        <v>0.28000000000000003</v>
      </c>
      <c r="E16" s="228">
        <v>0.26</v>
      </c>
      <c r="F16" s="228">
        <v>0.27</v>
      </c>
      <c r="G16" s="228">
        <v>0.28000000000000003</v>
      </c>
      <c r="H16" s="228">
        <v>0.28000000000000003</v>
      </c>
      <c r="I16" s="228">
        <v>0.28000000000000003</v>
      </c>
      <c r="J16" s="228">
        <v>1.48</v>
      </c>
      <c r="K16" s="228">
        <v>0.28000000000000003</v>
      </c>
      <c r="L16" s="228">
        <v>0.27</v>
      </c>
      <c r="M16" s="228">
        <v>0.28999999999999998</v>
      </c>
      <c r="N16" s="228">
        <v>0.3</v>
      </c>
      <c r="O16" s="228">
        <v>0.28999999999999998</v>
      </c>
      <c r="P16" s="228">
        <v>0.31</v>
      </c>
      <c r="Q16" s="228">
        <v>0.3</v>
      </c>
      <c r="R16" s="228">
        <v>0.31</v>
      </c>
      <c r="S16" s="228">
        <v>0.28999999999999998</v>
      </c>
      <c r="T16" s="228">
        <v>0.32</v>
      </c>
      <c r="U16" s="228">
        <v>0.28999999999999998</v>
      </c>
      <c r="V16" s="228"/>
    </row>
    <row r="17" spans="1:22" x14ac:dyDescent="0.25">
      <c r="A17">
        <v>16</v>
      </c>
      <c r="B17" s="298" t="s">
        <v>450</v>
      </c>
      <c r="C17" s="235" t="s">
        <v>4</v>
      </c>
      <c r="D17" s="227">
        <v>68</v>
      </c>
      <c r="E17" s="227">
        <v>68</v>
      </c>
      <c r="F17" s="227">
        <v>68</v>
      </c>
      <c r="G17" s="227">
        <v>68</v>
      </c>
      <c r="H17" s="227">
        <v>68</v>
      </c>
      <c r="I17" s="227">
        <v>68</v>
      </c>
      <c r="J17" s="227">
        <v>68</v>
      </c>
      <c r="K17" s="227">
        <v>68</v>
      </c>
      <c r="L17" s="227">
        <v>68</v>
      </c>
      <c r="M17" s="227">
        <v>68</v>
      </c>
      <c r="N17" s="227">
        <v>68</v>
      </c>
      <c r="O17" s="227">
        <v>68</v>
      </c>
      <c r="P17" s="227">
        <v>68</v>
      </c>
      <c r="Q17" s="227">
        <v>68</v>
      </c>
      <c r="R17" s="227">
        <v>68</v>
      </c>
      <c r="S17" s="227">
        <v>68</v>
      </c>
      <c r="T17" s="227">
        <v>68</v>
      </c>
      <c r="U17" s="227">
        <v>68</v>
      </c>
      <c r="V17" s="227">
        <v>68</v>
      </c>
    </row>
    <row r="18" spans="1:22" ht="15.75" thickBot="1" x14ac:dyDescent="0.3">
      <c r="A18">
        <v>17</v>
      </c>
      <c r="B18" s="299"/>
      <c r="C18" s="236" t="s">
        <v>5</v>
      </c>
      <c r="D18" s="228">
        <v>68.92</v>
      </c>
      <c r="E18" s="228">
        <v>69.27</v>
      </c>
      <c r="F18" s="228">
        <v>69.37</v>
      </c>
      <c r="G18" s="228">
        <v>69.72</v>
      </c>
      <c r="H18" s="228">
        <v>68.94</v>
      </c>
      <c r="I18" s="228">
        <v>69.27</v>
      </c>
      <c r="J18" s="228">
        <v>70.52</v>
      </c>
      <c r="K18" s="228">
        <v>70.254999999999995</v>
      </c>
      <c r="L18" s="228">
        <v>69.14</v>
      </c>
      <c r="M18" s="228">
        <v>68.88</v>
      </c>
      <c r="N18" s="228">
        <v>68.540000000000006</v>
      </c>
      <c r="O18" s="228">
        <v>69.03</v>
      </c>
      <c r="P18" s="228">
        <v>69.010000000000005</v>
      </c>
      <c r="Q18" s="228">
        <v>68.7</v>
      </c>
      <c r="R18" s="228">
        <v>69.44</v>
      </c>
      <c r="S18" s="228">
        <v>69.989999999999995</v>
      </c>
      <c r="T18" s="228">
        <v>70.599999999999994</v>
      </c>
      <c r="U18" s="228">
        <v>70.63</v>
      </c>
      <c r="V18" s="228"/>
    </row>
    <row r="19" spans="1:22" x14ac:dyDescent="0.25">
      <c r="A19">
        <v>18</v>
      </c>
      <c r="B19" s="298" t="s">
        <v>451</v>
      </c>
      <c r="C19" s="235" t="s">
        <v>4</v>
      </c>
      <c r="D19" s="227">
        <v>0.98499999999999999</v>
      </c>
      <c r="E19" s="227">
        <v>0.98499999999999999</v>
      </c>
      <c r="F19" s="227">
        <v>0.98499999999999999</v>
      </c>
      <c r="G19" s="227">
        <v>0.98499999999999999</v>
      </c>
      <c r="H19" s="227">
        <v>0.98499999999999999</v>
      </c>
      <c r="I19" s="227">
        <v>0.98</v>
      </c>
      <c r="J19" s="227">
        <v>0.98</v>
      </c>
      <c r="K19" s="227">
        <v>0.98</v>
      </c>
      <c r="L19" s="227">
        <v>0.98</v>
      </c>
      <c r="M19" s="227">
        <v>0.98</v>
      </c>
      <c r="N19" s="227">
        <v>0.98</v>
      </c>
      <c r="O19" s="227">
        <v>0.98</v>
      </c>
      <c r="P19" s="227">
        <v>0.98</v>
      </c>
      <c r="Q19" s="227">
        <v>0.98</v>
      </c>
      <c r="R19" s="227">
        <v>0.98</v>
      </c>
      <c r="S19" s="227">
        <v>0.98</v>
      </c>
      <c r="T19" s="227">
        <v>0.98</v>
      </c>
      <c r="U19" s="227">
        <v>0.98</v>
      </c>
      <c r="V19" s="227">
        <v>0.98</v>
      </c>
    </row>
    <row r="20" spans="1:22" ht="15.75" thickBot="1" x14ac:dyDescent="0.3">
      <c r="A20">
        <v>19</v>
      </c>
      <c r="B20" s="299"/>
      <c r="C20" s="236" t="s">
        <v>5</v>
      </c>
      <c r="D20" s="228">
        <v>0.98499999999999999</v>
      </c>
      <c r="E20" s="228">
        <v>0.96399999999999997</v>
      </c>
      <c r="F20" s="228">
        <v>0.97799999999999998</v>
      </c>
      <c r="G20" s="228">
        <v>0.99</v>
      </c>
      <c r="H20" s="228">
        <v>0.98699999999999999</v>
      </c>
      <c r="I20" s="228">
        <v>0.98499999999999999</v>
      </c>
      <c r="J20" s="228">
        <v>0.98055555555555562</v>
      </c>
      <c r="K20" s="228">
        <v>0.97419354838709671</v>
      </c>
      <c r="L20" s="228">
        <v>0.98266666666666669</v>
      </c>
      <c r="M20" s="228">
        <v>0.98000000000000009</v>
      </c>
      <c r="N20" s="228">
        <v>0.96849462365591399</v>
      </c>
      <c r="O20" s="228">
        <v>0.99144444444444446</v>
      </c>
      <c r="P20" s="228">
        <v>0.98365591397849461</v>
      </c>
      <c r="Q20" s="228">
        <v>0.95977777777777773</v>
      </c>
      <c r="R20" s="228">
        <v>0.96397849462365581</v>
      </c>
      <c r="S20" s="228">
        <v>0.97043010752688152</v>
      </c>
      <c r="T20" s="228">
        <v>0.96642857142857108</v>
      </c>
      <c r="U20" s="228">
        <v>0.97075268817204285</v>
      </c>
      <c r="V20" s="228"/>
    </row>
    <row r="21" spans="1:22" x14ac:dyDescent="0.25">
      <c r="A21">
        <v>20</v>
      </c>
      <c r="B21" s="298" t="s">
        <v>452</v>
      </c>
      <c r="C21" s="235" t="s">
        <v>4</v>
      </c>
      <c r="D21" s="229">
        <v>2959</v>
      </c>
      <c r="E21" s="229">
        <v>2959</v>
      </c>
      <c r="F21" s="229">
        <v>2959</v>
      </c>
      <c r="G21" s="229">
        <v>2959</v>
      </c>
      <c r="H21" s="229">
        <v>2959</v>
      </c>
      <c r="I21" s="229">
        <v>2959</v>
      </c>
      <c r="J21" s="229">
        <v>2959</v>
      </c>
      <c r="K21" s="229">
        <v>2959</v>
      </c>
      <c r="L21" s="229">
        <v>2959</v>
      </c>
      <c r="M21" s="229">
        <v>2959</v>
      </c>
      <c r="N21" s="229">
        <v>2959</v>
      </c>
      <c r="O21" s="229">
        <v>2959</v>
      </c>
      <c r="P21" s="229">
        <v>2959</v>
      </c>
      <c r="Q21" s="229">
        <v>2959</v>
      </c>
      <c r="R21" s="229">
        <v>2959</v>
      </c>
      <c r="S21" s="229">
        <v>2959</v>
      </c>
      <c r="T21" s="229">
        <v>3235</v>
      </c>
      <c r="U21" s="229">
        <v>3232.9762824842715</v>
      </c>
      <c r="V21" s="229">
        <v>3233.3458380999136</v>
      </c>
    </row>
    <row r="22" spans="1:22" ht="15.75" thickBot="1" x14ac:dyDescent="0.3">
      <c r="A22">
        <v>21</v>
      </c>
      <c r="B22" s="299"/>
      <c r="C22" s="236" t="s">
        <v>5</v>
      </c>
      <c r="D22" s="230">
        <v>3206</v>
      </c>
      <c r="E22" s="230">
        <v>3276</v>
      </c>
      <c r="F22" s="230">
        <v>3263</v>
      </c>
      <c r="G22" s="230">
        <v>3300</v>
      </c>
      <c r="H22" s="230">
        <v>3324</v>
      </c>
      <c r="I22" s="230">
        <v>3297</v>
      </c>
      <c r="J22" s="230">
        <v>2184</v>
      </c>
      <c r="K22" s="230">
        <v>3206</v>
      </c>
      <c r="L22" s="230">
        <v>3240</v>
      </c>
      <c r="M22" s="230">
        <v>3234</v>
      </c>
      <c r="N22" s="230">
        <v>3284</v>
      </c>
      <c r="O22" s="230">
        <v>3120.4</v>
      </c>
      <c r="P22" s="230">
        <v>2777.1</v>
      </c>
      <c r="Q22" s="230">
        <v>3114</v>
      </c>
      <c r="R22" s="230">
        <v>3296</v>
      </c>
      <c r="S22" s="230">
        <v>3314</v>
      </c>
      <c r="T22" s="230">
        <v>3373</v>
      </c>
      <c r="U22" s="230">
        <v>3375</v>
      </c>
      <c r="V22" s="230"/>
    </row>
    <row r="23" spans="1:22" x14ac:dyDescent="0.25">
      <c r="A23">
        <v>22</v>
      </c>
      <c r="B23" s="298" t="s">
        <v>453</v>
      </c>
      <c r="C23" s="235" t="s">
        <v>4</v>
      </c>
      <c r="D23" s="229">
        <v>2386</v>
      </c>
      <c r="E23" s="229">
        <v>2386</v>
      </c>
      <c r="F23" s="229">
        <v>2386</v>
      </c>
      <c r="G23" s="229">
        <v>2386</v>
      </c>
      <c r="H23" s="229">
        <v>2386</v>
      </c>
      <c r="I23" s="229">
        <v>2386</v>
      </c>
      <c r="J23" s="229">
        <v>2386</v>
      </c>
      <c r="K23" s="229">
        <v>2386</v>
      </c>
      <c r="L23" s="229">
        <v>2386</v>
      </c>
      <c r="M23" s="229">
        <v>2386</v>
      </c>
      <c r="N23" s="229">
        <v>2386</v>
      </c>
      <c r="O23" s="229">
        <v>2386</v>
      </c>
      <c r="P23" s="229">
        <v>2386</v>
      </c>
      <c r="Q23" s="229">
        <v>2386</v>
      </c>
      <c r="R23" s="229">
        <v>2386</v>
      </c>
      <c r="S23" s="229">
        <v>2386</v>
      </c>
      <c r="T23" s="229">
        <v>1450</v>
      </c>
      <c r="U23" s="229">
        <v>1450.5082178958255</v>
      </c>
      <c r="V23" s="229">
        <v>1733.1886121510945</v>
      </c>
    </row>
    <row r="24" spans="1:22" ht="15.75" thickBot="1" x14ac:dyDescent="0.3">
      <c r="A24">
        <v>23</v>
      </c>
      <c r="B24" s="299"/>
      <c r="C24" s="236" t="s">
        <v>5</v>
      </c>
      <c r="D24" s="230">
        <v>2983</v>
      </c>
      <c r="E24" s="230">
        <v>2880</v>
      </c>
      <c r="F24" s="230">
        <v>2326</v>
      </c>
      <c r="G24" s="230">
        <v>2296</v>
      </c>
      <c r="H24" s="230">
        <v>2925</v>
      </c>
      <c r="I24" s="230">
        <v>2966</v>
      </c>
      <c r="J24" s="230">
        <v>2861.8</v>
      </c>
      <c r="K24" s="230">
        <v>3206</v>
      </c>
      <c r="L24" s="230">
        <v>2792</v>
      </c>
      <c r="M24" s="230">
        <v>2900</v>
      </c>
      <c r="N24" s="230">
        <v>2830</v>
      </c>
      <c r="O24" s="230">
        <v>2842.2</v>
      </c>
      <c r="P24" s="230">
        <v>1494.5</v>
      </c>
      <c r="Q24" s="230">
        <v>1518</v>
      </c>
      <c r="R24" s="230">
        <v>1488</v>
      </c>
      <c r="S24" s="230">
        <v>2220</v>
      </c>
      <c r="T24" s="230">
        <v>1463.8</v>
      </c>
      <c r="U24" s="230">
        <v>1491</v>
      </c>
      <c r="V24" s="230"/>
    </row>
    <row r="25" spans="1:22" x14ac:dyDescent="0.25">
      <c r="A25">
        <v>24</v>
      </c>
      <c r="B25" s="298" t="s">
        <v>457</v>
      </c>
      <c r="C25" s="235" t="s">
        <v>4</v>
      </c>
      <c r="D25" s="227">
        <v>59.8</v>
      </c>
      <c r="E25" s="227">
        <v>59.8</v>
      </c>
      <c r="F25" s="227">
        <v>59.8</v>
      </c>
      <c r="G25" s="227">
        <v>59.8</v>
      </c>
      <c r="H25" s="227">
        <v>59.8</v>
      </c>
      <c r="I25" s="227">
        <v>59.8</v>
      </c>
      <c r="J25" s="227">
        <v>59.8</v>
      </c>
      <c r="K25" s="227">
        <v>59.8</v>
      </c>
      <c r="L25" s="227">
        <v>59.8</v>
      </c>
      <c r="M25" s="227">
        <v>59.8</v>
      </c>
      <c r="N25" s="227">
        <v>59.8</v>
      </c>
      <c r="O25" s="227">
        <v>59.8</v>
      </c>
      <c r="P25" s="227">
        <v>59.8</v>
      </c>
      <c r="Q25" s="227">
        <v>59.8</v>
      </c>
      <c r="R25" s="227">
        <v>59.8</v>
      </c>
      <c r="S25" s="227">
        <v>59.8</v>
      </c>
      <c r="T25" s="227">
        <v>52.8</v>
      </c>
      <c r="U25" s="227">
        <v>52.74194257184795</v>
      </c>
      <c r="V25" s="227">
        <v>55.929442007331197</v>
      </c>
    </row>
    <row r="26" spans="1:22" ht="15.75" thickBot="1" x14ac:dyDescent="0.3">
      <c r="A26">
        <v>25</v>
      </c>
      <c r="B26" s="299"/>
      <c r="C26" s="236" t="s">
        <v>5</v>
      </c>
      <c r="D26" s="228">
        <v>80.760000000000005</v>
      </c>
      <c r="E26" s="228">
        <v>83.98</v>
      </c>
      <c r="F26" s="228">
        <v>82.48</v>
      </c>
      <c r="G26" s="228">
        <v>60.62</v>
      </c>
      <c r="H26" s="228">
        <v>68.33</v>
      </c>
      <c r="I26" s="228">
        <v>67.89</v>
      </c>
      <c r="J26" s="228">
        <v>53.4</v>
      </c>
      <c r="K26" s="228">
        <v>63.52</v>
      </c>
      <c r="L26" s="228">
        <v>64.790000000000006</v>
      </c>
      <c r="M26" s="228">
        <v>65.61</v>
      </c>
      <c r="N26" s="228">
        <v>65.349999999999994</v>
      </c>
      <c r="O26" s="228">
        <v>63.8</v>
      </c>
      <c r="P26" s="228">
        <v>44.9</v>
      </c>
      <c r="Q26" s="228">
        <v>49</v>
      </c>
      <c r="R26" s="228">
        <v>51.19</v>
      </c>
      <c r="S26" s="228">
        <v>60</v>
      </c>
      <c r="T26" s="228">
        <v>51.8</v>
      </c>
      <c r="U26" s="228">
        <v>52.09</v>
      </c>
      <c r="V26" s="228"/>
    </row>
    <row r="27" spans="1:22" x14ac:dyDescent="0.25">
      <c r="A27">
        <v>26</v>
      </c>
      <c r="B27" s="298" t="s">
        <v>245</v>
      </c>
      <c r="C27" s="235" t="s">
        <v>4</v>
      </c>
      <c r="D27" s="227">
        <v>81</v>
      </c>
      <c r="E27" s="227">
        <v>81</v>
      </c>
      <c r="F27" s="227">
        <v>81</v>
      </c>
      <c r="G27" s="227">
        <v>81</v>
      </c>
      <c r="H27" s="227">
        <v>81</v>
      </c>
      <c r="I27" s="227">
        <v>81</v>
      </c>
      <c r="J27" s="227">
        <v>100</v>
      </c>
      <c r="K27" s="227">
        <v>100</v>
      </c>
      <c r="L27" s="227">
        <v>100</v>
      </c>
      <c r="M27" s="227">
        <v>100</v>
      </c>
      <c r="N27" s="227">
        <v>100</v>
      </c>
      <c r="O27" s="227">
        <v>100</v>
      </c>
      <c r="P27" s="227">
        <v>100</v>
      </c>
      <c r="Q27" s="227">
        <v>100</v>
      </c>
      <c r="R27" s="227">
        <v>100</v>
      </c>
      <c r="S27" s="227">
        <v>100</v>
      </c>
      <c r="T27" s="227">
        <v>100</v>
      </c>
      <c r="U27" s="227">
        <v>100</v>
      </c>
      <c r="V27" s="227">
        <v>100</v>
      </c>
    </row>
    <row r="28" spans="1:22" ht="15.75" thickBot="1" x14ac:dyDescent="0.3">
      <c r="A28">
        <v>27</v>
      </c>
      <c r="B28" s="299"/>
      <c r="C28" s="236" t="s">
        <v>5</v>
      </c>
      <c r="D28" s="228">
        <v>84.1</v>
      </c>
      <c r="E28" s="228">
        <v>81.67</v>
      </c>
      <c r="F28" s="228">
        <v>85.18</v>
      </c>
      <c r="G28" s="228">
        <v>82.91</v>
      </c>
      <c r="H28" s="228">
        <v>82.39</v>
      </c>
      <c r="I28" s="228">
        <v>83.29</v>
      </c>
      <c r="J28" s="228">
        <v>121.11182045022882</v>
      </c>
      <c r="K28" s="228">
        <v>100.73510589525367</v>
      </c>
      <c r="L28" s="228">
        <v>102.50153440824209</v>
      </c>
      <c r="M28" s="228">
        <v>100.36738954534388</v>
      </c>
      <c r="N28" s="228">
        <v>100.9599773052005</v>
      </c>
      <c r="O28" s="228">
        <v>96.373845682562148</v>
      </c>
      <c r="P28" s="239">
        <v>88.278148840816286</v>
      </c>
      <c r="Q28" s="239">
        <v>100.06471414174634</v>
      </c>
      <c r="R28" s="228">
        <v>96.773182155651924</v>
      </c>
      <c r="S28" s="228">
        <v>100.40912496751484</v>
      </c>
      <c r="T28" s="228">
        <v>100.64823772612324</v>
      </c>
      <c r="U28" s="228">
        <v>101.21910624911401</v>
      </c>
      <c r="V28" s="228"/>
    </row>
    <row r="29" spans="1:22" x14ac:dyDescent="0.25">
      <c r="A29">
        <v>28</v>
      </c>
      <c r="B29" s="298" t="s">
        <v>454</v>
      </c>
      <c r="C29" s="235" t="s">
        <v>4</v>
      </c>
      <c r="D29" s="229">
        <v>124350</v>
      </c>
      <c r="E29" s="229">
        <v>120190.82594324622</v>
      </c>
      <c r="F29" s="229">
        <v>125289.064505747</v>
      </c>
      <c r="G29" s="229">
        <v>125566.74304047388</v>
      </c>
      <c r="H29" s="229">
        <v>112644.73847187837</v>
      </c>
      <c r="I29" s="229">
        <v>124406.5578803008</v>
      </c>
      <c r="J29" s="229">
        <v>108141.55743300568</v>
      </c>
      <c r="K29" s="229">
        <v>124768.60355319016</v>
      </c>
      <c r="L29" s="229">
        <v>118860.31933633352</v>
      </c>
      <c r="M29" s="229">
        <v>124674.08484276762</v>
      </c>
      <c r="N29" s="229">
        <v>125570.78411721515</v>
      </c>
      <c r="O29" s="229">
        <v>107724.63523499218</v>
      </c>
      <c r="P29" s="229">
        <v>108639.19940980444</v>
      </c>
      <c r="Q29" s="229">
        <v>121328.70738033514</v>
      </c>
      <c r="R29" s="229">
        <v>124439.25040366329</v>
      </c>
      <c r="S29" s="229">
        <v>124814.80290899851</v>
      </c>
      <c r="T29" s="229">
        <v>112822.09862370868</v>
      </c>
      <c r="U29" s="229">
        <v>124816.71034454805</v>
      </c>
      <c r="V29" s="229">
        <v>120804.17217561313</v>
      </c>
    </row>
    <row r="30" spans="1:22" ht="15.75" thickBot="1" x14ac:dyDescent="0.3">
      <c r="A30">
        <v>29</v>
      </c>
      <c r="B30" s="299"/>
      <c r="C30" s="236" t="s">
        <v>5</v>
      </c>
      <c r="D30" s="230">
        <v>125131</v>
      </c>
      <c r="E30" s="230">
        <v>121246</v>
      </c>
      <c r="F30" s="230">
        <v>125232</v>
      </c>
      <c r="G30" s="230">
        <v>125749</v>
      </c>
      <c r="H30" s="230">
        <v>113302</v>
      </c>
      <c r="I30" s="230">
        <v>125627.30519590812</v>
      </c>
      <c r="J30" s="230">
        <v>121931</v>
      </c>
      <c r="K30" s="230">
        <v>125323</v>
      </c>
      <c r="L30" s="230">
        <v>121344</v>
      </c>
      <c r="M30" s="230">
        <v>124866</v>
      </c>
      <c r="N30" s="230">
        <v>125603</v>
      </c>
      <c r="O30" s="230">
        <v>116014</v>
      </c>
      <c r="P30" s="230">
        <v>109826</v>
      </c>
      <c r="Q30" s="230">
        <v>120457</v>
      </c>
      <c r="R30" s="230">
        <v>120400</v>
      </c>
      <c r="S30" s="230">
        <v>124918</v>
      </c>
      <c r="T30" s="230">
        <v>113049</v>
      </c>
      <c r="U30" s="230">
        <v>125925.39080454355</v>
      </c>
      <c r="V30" s="230"/>
    </row>
    <row r="31" spans="1:22" ht="15.75" thickBot="1" x14ac:dyDescent="0.3">
      <c r="A31">
        <v>30</v>
      </c>
      <c r="B31" s="231" t="s">
        <v>456</v>
      </c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32"/>
      <c r="S31" s="232"/>
      <c r="T31" s="232"/>
      <c r="U31" s="232"/>
      <c r="V31" s="232"/>
    </row>
    <row r="32" spans="1:22" x14ac:dyDescent="0.25">
      <c r="A32">
        <v>31</v>
      </c>
      <c r="B32" s="298" t="s">
        <v>443</v>
      </c>
      <c r="C32" s="235" t="s">
        <v>4</v>
      </c>
      <c r="D32" s="227">
        <v>72.5</v>
      </c>
      <c r="E32" s="227">
        <v>72.5</v>
      </c>
      <c r="F32" s="227">
        <v>72.5</v>
      </c>
      <c r="G32" s="227">
        <v>72.5</v>
      </c>
      <c r="H32" s="227">
        <v>72.5</v>
      </c>
      <c r="I32" s="227">
        <v>72.5</v>
      </c>
      <c r="J32" s="227">
        <v>73.7</v>
      </c>
      <c r="K32" s="227">
        <v>73.7</v>
      </c>
      <c r="L32" s="227">
        <v>73.41</v>
      </c>
      <c r="M32" s="227">
        <v>73.88</v>
      </c>
      <c r="N32" s="227">
        <v>74.31</v>
      </c>
      <c r="O32" s="227">
        <v>69.58</v>
      </c>
      <c r="P32" s="227">
        <v>67.130000000000052</v>
      </c>
      <c r="Q32" s="227">
        <v>66.66</v>
      </c>
      <c r="R32" s="227">
        <v>67.760000000000005</v>
      </c>
      <c r="S32" s="227">
        <v>72.94</v>
      </c>
      <c r="T32" s="227">
        <v>63.36</v>
      </c>
      <c r="U32" s="227">
        <v>67.430000000000007</v>
      </c>
      <c r="V32" s="227">
        <v>70.33</v>
      </c>
    </row>
    <row r="33" spans="1:22" ht="15.75" thickBot="1" x14ac:dyDescent="0.3">
      <c r="A33">
        <v>32</v>
      </c>
      <c r="B33" s="299"/>
      <c r="C33" s="236" t="s">
        <v>5</v>
      </c>
      <c r="D33" s="228">
        <v>80.760000000000005</v>
      </c>
      <c r="E33" s="228">
        <v>83.98</v>
      </c>
      <c r="F33" s="228">
        <v>82.48</v>
      </c>
      <c r="G33" s="228">
        <v>69.45</v>
      </c>
      <c r="H33" s="228">
        <v>73.370263979768268</v>
      </c>
      <c r="I33" s="228">
        <v>71.413420648353565</v>
      </c>
      <c r="J33" s="228">
        <v>73.19</v>
      </c>
      <c r="K33" s="228">
        <v>74.48</v>
      </c>
      <c r="L33" s="228">
        <v>74.459999999999994</v>
      </c>
      <c r="M33" s="228">
        <v>74.13</v>
      </c>
      <c r="N33" s="228">
        <v>72.09</v>
      </c>
      <c r="O33" s="228">
        <v>72.7</v>
      </c>
      <c r="P33" s="228">
        <v>67.106855383924923</v>
      </c>
      <c r="Q33" s="228">
        <v>66.569999999999993</v>
      </c>
      <c r="R33" s="228">
        <v>68.47</v>
      </c>
      <c r="S33" s="228">
        <v>68.84</v>
      </c>
      <c r="T33" s="228">
        <v>68.06</v>
      </c>
      <c r="U33" s="228">
        <v>67.080761828347846</v>
      </c>
      <c r="V33" s="228"/>
    </row>
    <row r="34" spans="1:22" x14ac:dyDescent="0.25">
      <c r="A34">
        <v>33</v>
      </c>
      <c r="B34" s="298" t="s">
        <v>444</v>
      </c>
      <c r="C34" s="235" t="s">
        <v>4</v>
      </c>
      <c r="D34" s="227">
        <v>0.82099999999999995</v>
      </c>
      <c r="E34" s="227">
        <v>0.82099999999999995</v>
      </c>
      <c r="F34" s="227">
        <v>0.82099999999999995</v>
      </c>
      <c r="G34" s="227">
        <v>0.82099999999999995</v>
      </c>
      <c r="H34" s="227">
        <v>0.82099999999999995</v>
      </c>
      <c r="I34" s="227">
        <v>0.82099999999999995</v>
      </c>
      <c r="J34" s="227">
        <v>0.81899999999999995</v>
      </c>
      <c r="K34" s="227">
        <v>0.81899999999999995</v>
      </c>
      <c r="L34" s="227">
        <v>0.81679999999999997</v>
      </c>
      <c r="M34" s="227">
        <v>0.81899999999999995</v>
      </c>
      <c r="N34" s="227">
        <v>0.81899999999999995</v>
      </c>
      <c r="O34" s="227">
        <v>0.81899999999999995</v>
      </c>
      <c r="P34" s="227">
        <v>0.81899999999999995</v>
      </c>
      <c r="Q34" s="227">
        <v>0.81899999999999995</v>
      </c>
      <c r="R34" s="227">
        <v>0.81899999999999995</v>
      </c>
      <c r="S34" s="227">
        <v>0.81899999999999995</v>
      </c>
      <c r="T34" s="227">
        <v>0.81899999999999995</v>
      </c>
      <c r="U34" s="227">
        <v>0.81899999999999995</v>
      </c>
      <c r="V34" s="245">
        <v>0.81899999999999995</v>
      </c>
    </row>
    <row r="35" spans="1:22" ht="15.75" thickBot="1" x14ac:dyDescent="0.3">
      <c r="A35">
        <v>34</v>
      </c>
      <c r="B35" s="299"/>
      <c r="C35" s="236" t="s">
        <v>5</v>
      </c>
      <c r="D35" s="228">
        <v>0.81799999999999995</v>
      </c>
      <c r="E35" s="228">
        <v>0.81899999999999995</v>
      </c>
      <c r="F35" s="228">
        <v>0.81699999999999995</v>
      </c>
      <c r="G35" s="228">
        <v>0.82</v>
      </c>
      <c r="H35" s="228">
        <v>0.81892229338170019</v>
      </c>
      <c r="I35" s="228">
        <v>0.81699999999999995</v>
      </c>
      <c r="J35" s="228">
        <v>0.81799999999999995</v>
      </c>
      <c r="K35" s="228">
        <v>0.81699999999999995</v>
      </c>
      <c r="L35" s="228">
        <v>0.82199999999999995</v>
      </c>
      <c r="M35" s="228">
        <v>0.81799999999999995</v>
      </c>
      <c r="N35" s="228">
        <v>0.81699999999999995</v>
      </c>
      <c r="O35" s="228">
        <v>0.81899999999999995</v>
      </c>
      <c r="P35" s="228">
        <v>0.81699999999999995</v>
      </c>
      <c r="Q35" s="228">
        <v>0.81799999999999995</v>
      </c>
      <c r="R35" s="228">
        <v>0.82266869726369085</v>
      </c>
      <c r="S35" s="228">
        <v>0.81799999999999995</v>
      </c>
      <c r="T35" s="228">
        <v>0.82</v>
      </c>
      <c r="U35" s="228">
        <v>0.81738219269258072</v>
      </c>
      <c r="V35" s="228"/>
    </row>
    <row r="36" spans="1:22" hidden="1" x14ac:dyDescent="0.25">
      <c r="A36">
        <v>35</v>
      </c>
      <c r="B36" s="298" t="s">
        <v>445</v>
      </c>
      <c r="C36" s="235" t="s">
        <v>4</v>
      </c>
      <c r="D36" s="229">
        <v>2281</v>
      </c>
      <c r="E36" s="229">
        <v>2281</v>
      </c>
      <c r="F36" s="229">
        <v>2281</v>
      </c>
      <c r="G36" s="229">
        <v>2281</v>
      </c>
      <c r="H36" s="229">
        <v>2281</v>
      </c>
      <c r="I36" s="229">
        <v>2281</v>
      </c>
      <c r="J36" s="229">
        <v>2281</v>
      </c>
      <c r="K36" s="229">
        <v>2281</v>
      </c>
      <c r="L36" s="229">
        <v>2233</v>
      </c>
      <c r="M36" s="229">
        <v>2233</v>
      </c>
      <c r="N36" s="229">
        <v>2233</v>
      </c>
      <c r="O36" s="229">
        <v>2233</v>
      </c>
      <c r="P36" s="229">
        <v>2233</v>
      </c>
      <c r="Q36" s="229">
        <v>2233</v>
      </c>
      <c r="R36" s="229">
        <v>2233</v>
      </c>
      <c r="S36" s="229">
        <v>2233</v>
      </c>
      <c r="T36" s="229">
        <v>2233</v>
      </c>
      <c r="U36" s="229">
        <v>2233</v>
      </c>
      <c r="V36" s="229">
        <v>2233</v>
      </c>
    </row>
    <row r="37" spans="1:22" ht="15.75" hidden="1" thickBot="1" x14ac:dyDescent="0.3">
      <c r="A37">
        <v>36</v>
      </c>
      <c r="B37" s="299"/>
      <c r="C37" s="236" t="s">
        <v>5</v>
      </c>
      <c r="D37" s="230">
        <v>2180.09</v>
      </c>
      <c r="E37" s="230">
        <v>2191.33</v>
      </c>
      <c r="F37" s="230">
        <v>2172.59</v>
      </c>
      <c r="G37" s="230">
        <v>2177.16</v>
      </c>
      <c r="H37" s="230">
        <v>2197</v>
      </c>
      <c r="I37" s="230">
        <v>2162</v>
      </c>
      <c r="J37" s="230">
        <v>2230</v>
      </c>
      <c r="K37" s="230">
        <v>2232</v>
      </c>
      <c r="L37" s="230">
        <v>2256</v>
      </c>
      <c r="M37" s="230">
        <v>2189</v>
      </c>
      <c r="N37" s="230">
        <v>2293</v>
      </c>
      <c r="O37" s="230">
        <v>2292.6999999999998</v>
      </c>
      <c r="P37" s="230">
        <v>2060</v>
      </c>
      <c r="Q37" s="230">
        <v>2062</v>
      </c>
      <c r="R37" s="230">
        <v>2083</v>
      </c>
      <c r="S37" s="230">
        <v>1971</v>
      </c>
      <c r="T37" s="230">
        <v>1954.6</v>
      </c>
      <c r="U37" s="230">
        <v>1945</v>
      </c>
      <c r="V37" s="230"/>
    </row>
    <row r="38" spans="1:22" x14ac:dyDescent="0.25">
      <c r="A38">
        <v>37</v>
      </c>
      <c r="B38" s="298" t="s">
        <v>446</v>
      </c>
      <c r="C38" s="235" t="s">
        <v>4</v>
      </c>
      <c r="D38" s="229">
        <v>3804</v>
      </c>
      <c r="E38" s="229">
        <v>3804</v>
      </c>
      <c r="F38" s="229">
        <v>3804</v>
      </c>
      <c r="G38" s="229">
        <v>3804</v>
      </c>
      <c r="H38" s="229">
        <v>3804</v>
      </c>
      <c r="I38" s="229">
        <v>3804</v>
      </c>
      <c r="J38" s="229">
        <v>3804</v>
      </c>
      <c r="K38" s="229">
        <v>3804</v>
      </c>
      <c r="L38" s="229">
        <v>3804</v>
      </c>
      <c r="M38" s="229">
        <v>3804</v>
      </c>
      <c r="N38" s="229">
        <v>3804</v>
      </c>
      <c r="O38" s="229">
        <v>3804</v>
      </c>
      <c r="P38" s="229">
        <v>3804</v>
      </c>
      <c r="Q38" s="229">
        <v>3804</v>
      </c>
      <c r="R38" s="229">
        <v>3804</v>
      </c>
      <c r="S38" s="229">
        <v>3804</v>
      </c>
      <c r="T38" s="229">
        <v>3804</v>
      </c>
      <c r="U38" s="229">
        <v>3804</v>
      </c>
      <c r="V38" s="229">
        <v>2804</v>
      </c>
    </row>
    <row r="39" spans="1:22" ht="15.75" thickBot="1" x14ac:dyDescent="0.3">
      <c r="A39">
        <v>38</v>
      </c>
      <c r="B39" s="299"/>
      <c r="C39" s="236" t="s">
        <v>5</v>
      </c>
      <c r="D39" s="230">
        <v>3793.84</v>
      </c>
      <c r="E39" s="230">
        <v>3882.1</v>
      </c>
      <c r="F39" s="230">
        <v>3823.81</v>
      </c>
      <c r="G39" s="230">
        <v>3800.68</v>
      </c>
      <c r="H39" s="230">
        <v>3857</v>
      </c>
      <c r="I39" s="230">
        <v>3879</v>
      </c>
      <c r="J39" s="230">
        <v>3861</v>
      </c>
      <c r="K39" s="230">
        <v>2958</v>
      </c>
      <c r="L39" s="230">
        <v>2946</v>
      </c>
      <c r="M39" s="230">
        <v>3909</v>
      </c>
      <c r="N39" s="230">
        <v>3918</v>
      </c>
      <c r="O39" s="230">
        <v>3899</v>
      </c>
      <c r="P39" s="230">
        <v>4383</v>
      </c>
      <c r="Q39" s="230">
        <v>4420</v>
      </c>
      <c r="R39" s="230">
        <v>4323</v>
      </c>
      <c r="S39" s="230">
        <v>4286</v>
      </c>
      <c r="T39" s="230">
        <v>4201</v>
      </c>
      <c r="U39" s="230">
        <v>4273</v>
      </c>
      <c r="V39" s="230"/>
    </row>
    <row r="40" spans="1:22" x14ac:dyDescent="0.25">
      <c r="A40">
        <v>39</v>
      </c>
      <c r="B40" s="298" t="s">
        <v>447</v>
      </c>
      <c r="C40" s="235" t="s">
        <v>4</v>
      </c>
      <c r="D40" s="227">
        <v>0.75</v>
      </c>
      <c r="E40" s="227">
        <v>0.75</v>
      </c>
      <c r="F40" s="227">
        <v>0.75</v>
      </c>
      <c r="G40" s="227">
        <v>0.75</v>
      </c>
      <c r="H40" s="227">
        <v>0.75</v>
      </c>
      <c r="I40" s="227">
        <v>0.75</v>
      </c>
      <c r="J40" s="227">
        <v>0.75</v>
      </c>
      <c r="K40" s="227">
        <v>0.75</v>
      </c>
      <c r="L40" s="227">
        <v>0.75</v>
      </c>
      <c r="M40" s="227">
        <v>0.75</v>
      </c>
      <c r="N40" s="227">
        <v>0.75</v>
      </c>
      <c r="O40" s="227">
        <v>0.75</v>
      </c>
      <c r="P40" s="227">
        <v>0.75</v>
      </c>
      <c r="Q40" s="227">
        <v>0.75</v>
      </c>
      <c r="R40" s="227">
        <v>0.75</v>
      </c>
      <c r="S40" s="227">
        <v>0.75</v>
      </c>
      <c r="T40" s="227">
        <v>0.75</v>
      </c>
      <c r="U40" s="227">
        <v>0.75</v>
      </c>
      <c r="V40" s="227">
        <v>0.65</v>
      </c>
    </row>
    <row r="41" spans="1:22" ht="15.75" thickBot="1" x14ac:dyDescent="0.3">
      <c r="A41">
        <v>40</v>
      </c>
      <c r="B41" s="299"/>
      <c r="C41" s="236" t="s">
        <v>5</v>
      </c>
      <c r="D41" s="228">
        <v>0.60899999999999999</v>
      </c>
      <c r="E41" s="228">
        <v>0.68200000000000005</v>
      </c>
      <c r="F41" s="228">
        <v>0.63300000000000001</v>
      </c>
      <c r="G41" s="228">
        <v>0.65</v>
      </c>
      <c r="H41" s="228">
        <v>0.68</v>
      </c>
      <c r="I41" s="228">
        <v>0.69</v>
      </c>
      <c r="J41" s="228">
        <v>0.68</v>
      </c>
      <c r="K41" s="228">
        <v>0.72</v>
      </c>
      <c r="L41" s="228">
        <v>0.68</v>
      </c>
      <c r="M41" s="228">
        <v>0.68</v>
      </c>
      <c r="N41" s="228">
        <v>0.68</v>
      </c>
      <c r="O41" s="228">
        <v>0.69</v>
      </c>
      <c r="P41" s="228">
        <v>0.63</v>
      </c>
      <c r="Q41" s="228">
        <v>0.61</v>
      </c>
      <c r="R41" s="228">
        <v>0.56000000000000005</v>
      </c>
      <c r="S41" s="228">
        <v>0.54</v>
      </c>
      <c r="T41" s="228">
        <v>0.57999999999999996</v>
      </c>
      <c r="U41" s="228">
        <v>0.59</v>
      </c>
      <c r="V41" s="228"/>
    </row>
    <row r="42" spans="1:22" x14ac:dyDescent="0.25">
      <c r="A42">
        <v>41</v>
      </c>
      <c r="B42" s="298" t="s">
        <v>448</v>
      </c>
      <c r="C42" s="235" t="s">
        <v>4</v>
      </c>
      <c r="D42" s="227">
        <v>12.7</v>
      </c>
      <c r="E42" s="227">
        <v>12.7</v>
      </c>
      <c r="F42" s="227">
        <v>12.7</v>
      </c>
      <c r="G42" s="227">
        <v>12.7</v>
      </c>
      <c r="H42" s="227">
        <v>12.7</v>
      </c>
      <c r="I42" s="227">
        <v>12.7</v>
      </c>
      <c r="J42" s="227">
        <v>12.7</v>
      </c>
      <c r="K42" s="227">
        <v>12.7</v>
      </c>
      <c r="L42" s="227">
        <v>12.7</v>
      </c>
      <c r="M42" s="227">
        <v>12.7</v>
      </c>
      <c r="N42" s="227">
        <v>12.7</v>
      </c>
      <c r="O42" s="227">
        <v>12.7</v>
      </c>
      <c r="P42" s="227">
        <v>12.7</v>
      </c>
      <c r="Q42" s="227">
        <v>12.7</v>
      </c>
      <c r="R42" s="227">
        <v>12.7</v>
      </c>
      <c r="S42" s="227">
        <v>13.21</v>
      </c>
      <c r="T42" s="227">
        <v>13.3</v>
      </c>
      <c r="U42" s="227">
        <v>13.3</v>
      </c>
      <c r="V42" s="227">
        <v>13.2</v>
      </c>
    </row>
    <row r="43" spans="1:22" ht="15.75" thickBot="1" x14ac:dyDescent="0.3">
      <c r="A43">
        <v>42</v>
      </c>
      <c r="B43" s="299"/>
      <c r="C43" s="236" t="s">
        <v>5</v>
      </c>
      <c r="D43" s="228">
        <v>11.95</v>
      </c>
      <c r="E43" s="228">
        <v>12.34</v>
      </c>
      <c r="F43" s="228">
        <v>12.16</v>
      </c>
      <c r="G43" s="228">
        <v>12.21</v>
      </c>
      <c r="H43" s="228">
        <v>12.08</v>
      </c>
      <c r="I43" s="228">
        <v>12.1</v>
      </c>
      <c r="J43" s="228">
        <v>12.11</v>
      </c>
      <c r="K43" s="228">
        <v>11.83</v>
      </c>
      <c r="L43" s="228">
        <v>12.13</v>
      </c>
      <c r="M43" s="228">
        <v>12.17</v>
      </c>
      <c r="N43" s="228">
        <v>12.35</v>
      </c>
      <c r="O43" s="228">
        <v>12.31</v>
      </c>
      <c r="P43" s="228">
        <v>12.41</v>
      </c>
      <c r="Q43" s="228">
        <v>12.75</v>
      </c>
      <c r="R43" s="228">
        <v>13.17</v>
      </c>
      <c r="S43" s="228">
        <v>13.08</v>
      </c>
      <c r="T43" s="228">
        <v>13.1</v>
      </c>
      <c r="U43" s="228">
        <v>13.29</v>
      </c>
      <c r="V43" s="228"/>
    </row>
    <row r="44" spans="1:22" x14ac:dyDescent="0.25">
      <c r="A44">
        <v>43</v>
      </c>
      <c r="B44" s="298" t="s">
        <v>449</v>
      </c>
      <c r="C44" s="235" t="s">
        <v>4</v>
      </c>
      <c r="D44" s="227">
        <v>0.27</v>
      </c>
      <c r="E44" s="227">
        <v>0.27</v>
      </c>
      <c r="F44" s="227">
        <v>0.27</v>
      </c>
      <c r="G44" s="227">
        <v>0.27</v>
      </c>
      <c r="H44" s="227">
        <v>0.27</v>
      </c>
      <c r="I44" s="227">
        <v>0.27</v>
      </c>
      <c r="J44" s="227">
        <v>0.27</v>
      </c>
      <c r="K44" s="227">
        <v>0.27</v>
      </c>
      <c r="L44" s="227">
        <v>0.27</v>
      </c>
      <c r="M44" s="227">
        <v>0.27</v>
      </c>
      <c r="N44" s="227">
        <v>0.27</v>
      </c>
      <c r="O44" s="227">
        <v>0.27</v>
      </c>
      <c r="P44" s="227">
        <v>2</v>
      </c>
      <c r="Q44" s="227">
        <v>2</v>
      </c>
      <c r="R44" s="227">
        <v>2</v>
      </c>
      <c r="S44" s="227">
        <v>0.27</v>
      </c>
      <c r="T44" s="227">
        <v>2</v>
      </c>
      <c r="U44" s="227">
        <v>2</v>
      </c>
      <c r="V44" s="227">
        <v>2</v>
      </c>
    </row>
    <row r="45" spans="1:22" ht="15.75" thickBot="1" x14ac:dyDescent="0.3">
      <c r="A45">
        <v>44</v>
      </c>
      <c r="B45" s="299"/>
      <c r="C45" s="236" t="s">
        <v>5</v>
      </c>
      <c r="D45" s="228">
        <v>0.28000000000000003</v>
      </c>
      <c r="E45" s="228">
        <v>0.27</v>
      </c>
      <c r="F45" s="228">
        <v>0.93</v>
      </c>
      <c r="G45" s="228">
        <v>0.68</v>
      </c>
      <c r="H45" s="228">
        <v>0.28000000000000003</v>
      </c>
      <c r="I45" s="228">
        <v>0.28000000000000003</v>
      </c>
      <c r="J45" s="228">
        <v>0.31</v>
      </c>
      <c r="K45" s="228">
        <v>0.28000000000000003</v>
      </c>
      <c r="L45" s="228">
        <v>0.28999999999999998</v>
      </c>
      <c r="M45" s="228">
        <v>0.28000000000000003</v>
      </c>
      <c r="N45" s="228">
        <v>0.28999999999999998</v>
      </c>
      <c r="O45" s="228">
        <v>0.31</v>
      </c>
      <c r="P45" s="228">
        <v>1</v>
      </c>
      <c r="Q45" s="228">
        <v>2.19</v>
      </c>
      <c r="R45" s="228">
        <v>2.1729956925460927</v>
      </c>
      <c r="S45" s="228">
        <v>0.76</v>
      </c>
      <c r="T45" s="228">
        <v>1.34</v>
      </c>
      <c r="U45" s="228">
        <v>2.1720000000000002</v>
      </c>
      <c r="V45" s="228"/>
    </row>
    <row r="46" spans="1:22" x14ac:dyDescent="0.25">
      <c r="A46">
        <v>45</v>
      </c>
      <c r="B46" s="298" t="s">
        <v>450</v>
      </c>
      <c r="C46" s="235" t="s">
        <v>4</v>
      </c>
      <c r="D46" s="227">
        <v>67</v>
      </c>
      <c r="E46" s="227">
        <v>67</v>
      </c>
      <c r="F46" s="227">
        <v>67</v>
      </c>
      <c r="G46" s="227">
        <v>67</v>
      </c>
      <c r="H46" s="227">
        <v>67</v>
      </c>
      <c r="I46" s="227">
        <v>67</v>
      </c>
      <c r="J46" s="227">
        <v>68</v>
      </c>
      <c r="K46" s="227">
        <v>68</v>
      </c>
      <c r="L46" s="227">
        <v>68</v>
      </c>
      <c r="M46" s="227">
        <v>68</v>
      </c>
      <c r="N46" s="227">
        <v>68</v>
      </c>
      <c r="O46" s="227">
        <v>68</v>
      </c>
      <c r="P46" s="227">
        <v>68</v>
      </c>
      <c r="Q46" s="227">
        <v>68</v>
      </c>
      <c r="R46" s="227">
        <v>68</v>
      </c>
      <c r="S46" s="227">
        <v>68</v>
      </c>
      <c r="T46" s="227">
        <v>68</v>
      </c>
      <c r="U46" s="227">
        <v>68</v>
      </c>
      <c r="V46" s="227">
        <v>68</v>
      </c>
    </row>
    <row r="47" spans="1:22" ht="15.75" thickBot="1" x14ac:dyDescent="0.3">
      <c r="A47">
        <v>46</v>
      </c>
      <c r="B47" s="299"/>
      <c r="C47" s="236" t="s">
        <v>5</v>
      </c>
      <c r="D47" s="228">
        <v>69.36</v>
      </c>
      <c r="E47" s="228">
        <v>69.069999999999993</v>
      </c>
      <c r="F47" s="228">
        <v>69</v>
      </c>
      <c r="G47" s="228">
        <v>69.209999999999994</v>
      </c>
      <c r="H47" s="228">
        <v>69.489999999999995</v>
      </c>
      <c r="I47" s="228">
        <v>69.099999999999994</v>
      </c>
      <c r="J47" s="228">
        <v>69.819999999999993</v>
      </c>
      <c r="K47" s="228">
        <v>70.31</v>
      </c>
      <c r="L47" s="228">
        <v>67.849999999999994</v>
      </c>
      <c r="M47" s="228">
        <v>68.17</v>
      </c>
      <c r="N47" s="228">
        <v>68.540000000000006</v>
      </c>
      <c r="O47" s="228">
        <v>69.23</v>
      </c>
      <c r="P47" s="228">
        <v>69.069999999999993</v>
      </c>
      <c r="Q47" s="228">
        <v>68.8</v>
      </c>
      <c r="R47" s="228">
        <v>69.537419354838718</v>
      </c>
      <c r="S47" s="228">
        <v>69.930000000000007</v>
      </c>
      <c r="T47" s="228">
        <v>69.801428571428545</v>
      </c>
      <c r="U47" s="228">
        <v>70.33</v>
      </c>
      <c r="V47" s="228"/>
    </row>
    <row r="48" spans="1:22" x14ac:dyDescent="0.25">
      <c r="A48">
        <v>47</v>
      </c>
      <c r="B48" s="298" t="s">
        <v>451</v>
      </c>
      <c r="C48" s="235" t="s">
        <v>4</v>
      </c>
      <c r="D48" s="227">
        <v>0.98499999999999999</v>
      </c>
      <c r="E48" s="227">
        <v>0.98499999999999999</v>
      </c>
      <c r="F48" s="227">
        <v>0.98499999999999999</v>
      </c>
      <c r="G48" s="227">
        <v>0.98499999999999999</v>
      </c>
      <c r="H48" s="227">
        <v>0.98499999999999999</v>
      </c>
      <c r="I48" s="227">
        <v>0.98499999999999999</v>
      </c>
      <c r="J48" s="227">
        <v>0.98</v>
      </c>
      <c r="K48" s="227">
        <v>0.98</v>
      </c>
      <c r="L48" s="227">
        <v>0.98</v>
      </c>
      <c r="M48" s="227">
        <v>0.98</v>
      </c>
      <c r="N48" s="227">
        <v>0.98</v>
      </c>
      <c r="O48" s="227">
        <v>0.98</v>
      </c>
      <c r="P48" s="227">
        <v>0.98</v>
      </c>
      <c r="Q48" s="227">
        <v>0.98</v>
      </c>
      <c r="R48" s="227">
        <v>0.98</v>
      </c>
      <c r="S48" s="227">
        <v>0.98</v>
      </c>
      <c r="T48" s="227">
        <v>0.98</v>
      </c>
      <c r="U48" s="227">
        <v>0.98</v>
      </c>
      <c r="V48" s="227">
        <v>0.98</v>
      </c>
    </row>
    <row r="49" spans="1:22" ht="15.75" thickBot="1" x14ac:dyDescent="0.3">
      <c r="A49">
        <v>48</v>
      </c>
      <c r="B49" s="299"/>
      <c r="C49" s="236" t="s">
        <v>5</v>
      </c>
      <c r="D49" s="228">
        <v>0.98899999999999999</v>
      </c>
      <c r="E49" s="228">
        <v>0.97599999999999998</v>
      </c>
      <c r="F49" s="228">
        <v>0.97699999999999998</v>
      </c>
      <c r="G49" s="228">
        <v>0.93</v>
      </c>
      <c r="H49" s="228">
        <v>0.98899999999999999</v>
      </c>
      <c r="I49" s="228">
        <v>0.98499999999999999</v>
      </c>
      <c r="J49" s="228">
        <v>0.9819444444444444</v>
      </c>
      <c r="K49" s="228">
        <v>0.98064516129032275</v>
      </c>
      <c r="L49" s="228">
        <v>0.99355555555555564</v>
      </c>
      <c r="M49" s="228">
        <v>0.98602150537634403</v>
      </c>
      <c r="N49" s="228">
        <v>0.97365591397849449</v>
      </c>
      <c r="O49" s="228">
        <v>0.9920000000000001</v>
      </c>
      <c r="P49" s="228">
        <v>0.98129032258064519</v>
      </c>
      <c r="Q49" s="228">
        <v>0.96966666666666634</v>
      </c>
      <c r="R49" s="228">
        <v>0.96854838709677382</v>
      </c>
      <c r="S49" s="228">
        <v>0.96387096774193559</v>
      </c>
      <c r="T49" s="228">
        <v>0.96511904761904754</v>
      </c>
      <c r="U49" s="228">
        <v>0.96752688172043011</v>
      </c>
      <c r="V49" s="228"/>
    </row>
    <row r="50" spans="1:22" x14ac:dyDescent="0.25">
      <c r="A50">
        <v>49</v>
      </c>
      <c r="B50" s="298" t="s">
        <v>245</v>
      </c>
      <c r="C50" s="235" t="s">
        <v>4</v>
      </c>
      <c r="D50" s="227">
        <v>80</v>
      </c>
      <c r="E50" s="227">
        <v>80</v>
      </c>
      <c r="F50" s="227">
        <v>80</v>
      </c>
      <c r="G50" s="227">
        <v>80</v>
      </c>
      <c r="H50" s="227">
        <v>80</v>
      </c>
      <c r="I50" s="227">
        <v>80</v>
      </c>
      <c r="J50" s="227">
        <v>100</v>
      </c>
      <c r="K50" s="227">
        <v>100</v>
      </c>
      <c r="L50" s="227">
        <v>100</v>
      </c>
      <c r="M50" s="227">
        <v>100</v>
      </c>
      <c r="N50" s="227">
        <v>100</v>
      </c>
      <c r="O50" s="227">
        <v>100</v>
      </c>
      <c r="P50" s="227">
        <v>100</v>
      </c>
      <c r="Q50" s="227">
        <v>100</v>
      </c>
      <c r="R50" s="227">
        <v>100</v>
      </c>
      <c r="S50" s="227">
        <v>100</v>
      </c>
      <c r="T50" s="227">
        <v>100</v>
      </c>
      <c r="U50" s="227">
        <v>100</v>
      </c>
      <c r="V50" s="227">
        <v>100</v>
      </c>
    </row>
    <row r="51" spans="1:22" ht="15.75" thickBot="1" x14ac:dyDescent="0.3">
      <c r="A51">
        <v>50</v>
      </c>
      <c r="B51" s="299"/>
      <c r="C51" s="236" t="s">
        <v>5</v>
      </c>
      <c r="D51" s="228">
        <v>82.5</v>
      </c>
      <c r="E51" s="228">
        <v>80.290000000000006</v>
      </c>
      <c r="F51" s="228">
        <v>79.400000000000006</v>
      </c>
      <c r="G51" s="228">
        <v>76.09</v>
      </c>
      <c r="H51" s="228">
        <v>77.760000000000005</v>
      </c>
      <c r="I51" s="228">
        <v>80.72</v>
      </c>
      <c r="J51" s="228">
        <v>98.268689618134587</v>
      </c>
      <c r="K51" s="228">
        <v>96.369667583560215</v>
      </c>
      <c r="L51" s="228">
        <v>98.499345913008412</v>
      </c>
      <c r="M51" s="228">
        <v>97.334149082960337</v>
      </c>
      <c r="N51" s="228">
        <v>97.722626258371676</v>
      </c>
      <c r="O51" s="228">
        <v>98.342696057812546</v>
      </c>
      <c r="P51" s="239">
        <v>99.157720272388644</v>
      </c>
      <c r="Q51" s="239">
        <v>107.3454223447911</v>
      </c>
      <c r="R51" s="228">
        <v>100.4023350725503</v>
      </c>
      <c r="S51" s="228">
        <v>103.7803110997209</v>
      </c>
      <c r="T51" s="228">
        <v>99.940532512430863</v>
      </c>
      <c r="U51" s="228">
        <v>100.12459266844209</v>
      </c>
      <c r="V51" s="228"/>
    </row>
    <row r="52" spans="1:22" x14ac:dyDescent="0.25">
      <c r="A52">
        <v>51</v>
      </c>
      <c r="B52" s="298" t="s">
        <v>454</v>
      </c>
      <c r="C52" s="235" t="s">
        <v>4</v>
      </c>
      <c r="D52" s="229">
        <v>158079</v>
      </c>
      <c r="E52" s="229">
        <v>155705.8079090493</v>
      </c>
      <c r="F52" s="229">
        <v>156006.63641931393</v>
      </c>
      <c r="G52" s="229">
        <v>154392.61496113896</v>
      </c>
      <c r="H52" s="229">
        <v>142866.91225478152</v>
      </c>
      <c r="I52" s="229">
        <v>150358.06441514537</v>
      </c>
      <c r="J52" s="229">
        <v>152407.35832658983</v>
      </c>
      <c r="K52" s="229">
        <v>157054.79982213856</v>
      </c>
      <c r="L52" s="229">
        <v>153127.89225089023</v>
      </c>
      <c r="M52" s="229">
        <v>157563.77417742505</v>
      </c>
      <c r="N52" s="229">
        <v>158212.58800469965</v>
      </c>
      <c r="O52" s="229">
        <v>154678.5755679991</v>
      </c>
      <c r="P52" s="229">
        <v>160663.39134684377</v>
      </c>
      <c r="Q52" s="229">
        <v>157680.85850787946</v>
      </c>
      <c r="R52" s="229">
        <v>160287.27053780854</v>
      </c>
      <c r="S52" s="229">
        <v>156985.67481443286</v>
      </c>
      <c r="T52" s="229">
        <v>145256.9991986361</v>
      </c>
      <c r="U52" s="229">
        <v>160903.06197092764</v>
      </c>
      <c r="V52" s="229">
        <v>155555.84560181177</v>
      </c>
    </row>
    <row r="53" spans="1:22" ht="15.75" thickBot="1" x14ac:dyDescent="0.3">
      <c r="A53">
        <v>52</v>
      </c>
      <c r="B53" s="299"/>
      <c r="C53" s="236" t="s">
        <v>5</v>
      </c>
      <c r="D53" s="230">
        <v>158929</v>
      </c>
      <c r="E53" s="230">
        <v>153122</v>
      </c>
      <c r="F53" s="230">
        <v>157814</v>
      </c>
      <c r="G53" s="230">
        <v>157078</v>
      </c>
      <c r="H53" s="230">
        <v>142319</v>
      </c>
      <c r="I53" s="230">
        <v>158619.81481179778</v>
      </c>
      <c r="J53" s="230">
        <v>149766</v>
      </c>
      <c r="K53" s="230">
        <v>151898</v>
      </c>
      <c r="L53" s="230">
        <v>150229</v>
      </c>
      <c r="M53" s="230">
        <v>157061</v>
      </c>
      <c r="N53" s="230">
        <v>125603.01181168067</v>
      </c>
      <c r="O53" s="230">
        <v>153545</v>
      </c>
      <c r="P53" s="230">
        <v>159869</v>
      </c>
      <c r="Q53" s="230">
        <v>156473</v>
      </c>
      <c r="R53" s="230">
        <v>157102</v>
      </c>
      <c r="S53" s="230">
        <v>156312</v>
      </c>
      <c r="T53" s="230">
        <v>141423.84874769067</v>
      </c>
      <c r="U53" s="230">
        <v>157857.78359532109</v>
      </c>
      <c r="V53" s="230"/>
    </row>
  </sheetData>
  <mergeCells count="25">
    <mergeCell ref="B52:B53"/>
    <mergeCell ref="B42:B43"/>
    <mergeCell ref="B44:B45"/>
    <mergeCell ref="B46:B47"/>
    <mergeCell ref="B48:B49"/>
    <mergeCell ref="B34:B35"/>
    <mergeCell ref="B36:B37"/>
    <mergeCell ref="B38:B39"/>
    <mergeCell ref="B40:B41"/>
    <mergeCell ref="B50:B51"/>
    <mergeCell ref="B23:B24"/>
    <mergeCell ref="B25:B26"/>
    <mergeCell ref="B27:B28"/>
    <mergeCell ref="B29:B30"/>
    <mergeCell ref="B32:B33"/>
    <mergeCell ref="B13:B14"/>
    <mergeCell ref="B15:B16"/>
    <mergeCell ref="B17:B18"/>
    <mergeCell ref="B19:B20"/>
    <mergeCell ref="B21:B22"/>
    <mergeCell ref="B3:B4"/>
    <mergeCell ref="B5:B6"/>
    <mergeCell ref="B7:B8"/>
    <mergeCell ref="B9:B10"/>
    <mergeCell ref="B11:B12"/>
  </mergeCells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>
    <tabColor rgb="FFFF0000"/>
    <pageSetUpPr fitToPage="1"/>
  </sheetPr>
  <dimension ref="A1:ZW83"/>
  <sheetViews>
    <sheetView topLeftCell="A13" zoomScale="50" zoomScaleNormal="50" workbookViewId="0">
      <selection activeCell="O14" sqref="O14"/>
    </sheetView>
  </sheetViews>
  <sheetFormatPr defaultColWidth="9.28515625" defaultRowHeight="15.75" x14ac:dyDescent="0.25"/>
  <cols>
    <col min="1" max="1" width="12.710937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8.42578125" style="46" bestFit="1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35" width="14.28515625" style="46" hidden="1" customWidth="1"/>
    <col min="136" max="136" width="22.28515625" style="46" hidden="1" customWidth="1"/>
    <col min="137" max="139" width="14.28515625" style="46" hidden="1" customWidth="1"/>
    <col min="140" max="150" width="14.28515625" style="46" customWidth="1"/>
    <col min="151" max="151" width="12.28515625" style="46" customWidth="1"/>
    <col min="152" max="152" width="12.7109375" style="46" customWidth="1"/>
    <col min="153" max="153" width="13" style="46" customWidth="1"/>
    <col min="154" max="154" width="13" style="46" hidden="1" customWidth="1"/>
    <col min="155" max="16384" width="9.28515625" style="46"/>
  </cols>
  <sheetData>
    <row r="1" spans="1:174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Power Consumption CO#3</v>
      </c>
      <c r="DR1" s="56" t="str">
        <f>S6</f>
        <v>kWH/T</v>
      </c>
    </row>
    <row r="2" spans="1:174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45536</v>
      </c>
      <c r="EF2" s="59">
        <v>45566</v>
      </c>
      <c r="EG2" s="59">
        <v>45597</v>
      </c>
      <c r="EH2" s="59">
        <v>45627</v>
      </c>
      <c r="EI2" s="59">
        <v>45658</v>
      </c>
      <c r="EJ2" s="59">
        <v>45689</v>
      </c>
      <c r="EK2" s="59">
        <v>45717</v>
      </c>
      <c r="EL2" s="59">
        <v>45748</v>
      </c>
      <c r="EM2" s="59">
        <v>45778</v>
      </c>
      <c r="EN2" s="59">
        <v>45809</v>
      </c>
      <c r="EO2" s="59">
        <v>45839</v>
      </c>
      <c r="EP2" s="59">
        <v>45870</v>
      </c>
      <c r="EQ2" s="59">
        <v>45901</v>
      </c>
      <c r="ER2" s="59">
        <v>45931</v>
      </c>
      <c r="ES2" s="59">
        <v>45962</v>
      </c>
      <c r="ET2" s="59">
        <v>45992</v>
      </c>
      <c r="EU2" s="59">
        <v>46023</v>
      </c>
      <c r="EV2" s="59">
        <v>46054</v>
      </c>
      <c r="EW2" s="59">
        <v>46082</v>
      </c>
      <c r="EX2" s="59">
        <v>46113</v>
      </c>
    </row>
    <row r="3" spans="1:174" ht="41.45" customHeight="1" x14ac:dyDescent="0.5">
      <c r="A3" s="237">
        <f>+G3-30</f>
        <v>46112</v>
      </c>
      <c r="B3" s="251" t="s">
        <v>173</v>
      </c>
      <c r="C3" s="251"/>
      <c r="D3" s="251"/>
      <c r="E3" s="251"/>
      <c r="F3" s="252"/>
      <c r="G3" s="257">
        <f>Update!$B$1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250">
        <f>HLOOKUP($G$3,Update!$B$2:$AAZ$1000,2,0)</f>
        <v>81.06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DATA'!Q121</f>
        <v>83.45</v>
      </c>
      <c r="DQ3" s="70">
        <f>'MASTER DATA'!R121</f>
        <v>83.45</v>
      </c>
      <c r="DR3" s="70">
        <f>'MASTER DATA'!S121</f>
        <v>83.45</v>
      </c>
      <c r="DS3" s="70">
        <f>'MASTER DATA'!T121</f>
        <v>83.45</v>
      </c>
      <c r="DT3" s="70">
        <f>'MASTER DATA'!U121</f>
        <v>83.45</v>
      </c>
      <c r="DU3" s="70">
        <f>'MASTER DATA'!V121</f>
        <v>83.45</v>
      </c>
      <c r="DV3" s="70">
        <f>'MASTER DATA'!W121</f>
        <v>83.45</v>
      </c>
      <c r="DW3" s="70">
        <f>'MASTER DATA'!X121</f>
        <v>83.45</v>
      </c>
      <c r="DX3" s="70">
        <f>'MASTER DATA'!Y121</f>
        <v>83.45</v>
      </c>
      <c r="DY3" s="70">
        <f>'MASTER DATA'!Z121</f>
        <v>83.45</v>
      </c>
      <c r="DZ3" s="70">
        <f>'MASTER DATA'!AA121</f>
        <v>83.45</v>
      </c>
      <c r="EA3" s="70">
        <f>'MASTER DATA'!AB121</f>
        <v>83.45</v>
      </c>
      <c r="EB3" s="70">
        <f>'MASTER DATA'!AC121</f>
        <v>83.45</v>
      </c>
      <c r="EC3" s="70">
        <f>'MASTER DATA'!AD121</f>
        <v>83.45</v>
      </c>
      <c r="ED3" s="70">
        <f>'MASTER DATA'!AE121</f>
        <v>83.45</v>
      </c>
      <c r="EE3" s="70">
        <f>'MASTER DATA'!AH121</f>
        <v>83.45</v>
      </c>
      <c r="EF3" s="70">
        <f>Update!D3</f>
        <v>83.45</v>
      </c>
      <c r="EG3" s="70">
        <f>Update!E3</f>
        <v>83.45</v>
      </c>
      <c r="EH3" s="70">
        <f>Update!F3</f>
        <v>83.45</v>
      </c>
      <c r="EI3" s="70">
        <f>Update!G3</f>
        <v>83.45</v>
      </c>
      <c r="EJ3" s="70">
        <f>Update!H3</f>
        <v>83.45</v>
      </c>
      <c r="EK3" s="70">
        <f>Update!I3</f>
        <v>83.45</v>
      </c>
      <c r="EL3" s="70">
        <f>Update!J3</f>
        <v>95.8</v>
      </c>
      <c r="EM3" s="70">
        <f>Update!K3</f>
        <v>95.8</v>
      </c>
      <c r="EN3" s="70">
        <f>Update!L3</f>
        <v>84.78</v>
      </c>
      <c r="EO3" s="70">
        <f>Update!M3</f>
        <v>85.32</v>
      </c>
      <c r="EP3" s="70">
        <f>Update!N3</f>
        <v>85.8</v>
      </c>
      <c r="EQ3" s="70">
        <f>Update!O3</f>
        <v>94.93</v>
      </c>
      <c r="ER3" s="70">
        <f>Update!P3</f>
        <v>97.409999999999968</v>
      </c>
      <c r="ES3" s="70">
        <f>Update!Q3</f>
        <v>76.87</v>
      </c>
      <c r="ET3" s="70">
        <f>Update!R3</f>
        <v>77.69</v>
      </c>
      <c r="EU3" s="70">
        <f>Update!S3</f>
        <v>80.010000000000005</v>
      </c>
      <c r="EV3" s="70">
        <f>Update!T3</f>
        <v>79.83</v>
      </c>
      <c r="EW3" s="70">
        <f>Update!U3</f>
        <v>81.27</v>
      </c>
      <c r="EX3" s="70">
        <f>Update!V3</f>
        <v>81.06</v>
      </c>
      <c r="EY3" s="70"/>
      <c r="EZ3" s="70"/>
      <c r="FA3" s="70"/>
      <c r="FB3" s="70"/>
      <c r="FC3" s="70"/>
      <c r="FD3" s="70"/>
      <c r="FE3" s="70"/>
      <c r="FF3" s="70"/>
      <c r="FG3" s="70"/>
      <c r="FH3" s="70"/>
      <c r="FI3" s="70"/>
      <c r="FJ3" s="70"/>
      <c r="FK3" s="70"/>
      <c r="FL3" s="70"/>
      <c r="FM3" s="70"/>
      <c r="FN3" s="70"/>
      <c r="FO3" s="70"/>
      <c r="FP3" s="70"/>
      <c r="FQ3" s="70"/>
      <c r="FR3" s="70"/>
    </row>
    <row r="4" spans="1:174" ht="41.45" customHeight="1" x14ac:dyDescent="0.5">
      <c r="A4" s="237">
        <f>+A3+1</f>
        <v>46113</v>
      </c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DATA'!Q122</f>
        <v>82.940824756369196</v>
      </c>
      <c r="DQ4" s="70">
        <f>'MASTER DATA'!R122</f>
        <v>85.353274692719609</v>
      </c>
      <c r="DR4" s="70">
        <f>'MASTER DATA'!S122</f>
        <v>84.163320797206623</v>
      </c>
      <c r="DS4" s="70">
        <f>'MASTER DATA'!T122</f>
        <v>83.192094249264372</v>
      </c>
      <c r="DT4" s="70">
        <f>'MASTER DATA'!U122</f>
        <v>82.010432681678921</v>
      </c>
      <c r="DU4" s="70">
        <f>'MASTER DATA'!V122</f>
        <v>81.278853503384994</v>
      </c>
      <c r="DV4" s="70">
        <f>'MASTER DATA'!W122</f>
        <v>79.824307037086626</v>
      </c>
      <c r="DW4" s="70">
        <f>'MASTER DATA'!X122</f>
        <v>83.463780958510853</v>
      </c>
      <c r="DX4" s="70">
        <f>'MASTER DATA'!Y122</f>
        <v>87.933281875821692</v>
      </c>
      <c r="DY4" s="70">
        <f>'MASTER DATA'!Z122</f>
        <v>85.491654192688387</v>
      </c>
      <c r="DZ4" s="70">
        <f>'MASTER DATA'!AA122</f>
        <v>85.105678038419512</v>
      </c>
      <c r="EA4" s="70">
        <f>'MASTER DATA'!AB122</f>
        <v>86.601296713415351</v>
      </c>
      <c r="EB4" s="70">
        <f>'MASTER DATA'!AC122</f>
        <v>83.36</v>
      </c>
      <c r="EC4" s="70">
        <f>'MASTER DATA'!AD122</f>
        <v>82.74</v>
      </c>
      <c r="ED4" s="70">
        <f>'MASTER DATA'!AE122</f>
        <v>77.62</v>
      </c>
      <c r="EE4" s="70">
        <f>'MASTER DATA'!AH122</f>
        <v>80.34</v>
      </c>
      <c r="EF4" s="70">
        <f>Update!D4</f>
        <v>84.1</v>
      </c>
      <c r="EG4" s="70">
        <f>Update!E4</f>
        <v>81.67</v>
      </c>
      <c r="EH4" s="70">
        <f>Update!F4</f>
        <v>85.18</v>
      </c>
      <c r="EI4" s="70">
        <f>Update!G4</f>
        <v>81.577115401917624</v>
      </c>
      <c r="EJ4" s="70">
        <f>Update!H4</f>
        <v>82.791165408112008</v>
      </c>
      <c r="EK4" s="70">
        <f>Update!I4</f>
        <v>81.400807579612021</v>
      </c>
      <c r="EL4" s="70">
        <f>Update!J4</f>
        <v>78.55</v>
      </c>
      <c r="EM4" s="70">
        <f>Update!K4</f>
        <v>81.58</v>
      </c>
      <c r="EN4" s="70">
        <f>Update!L4</f>
        <v>84.07</v>
      </c>
      <c r="EO4" s="70">
        <f>Update!M4</f>
        <v>84.46</v>
      </c>
      <c r="EP4" s="70">
        <f>Update!N4</f>
        <v>81.701220182590859</v>
      </c>
      <c r="EQ4" s="70">
        <f>Update!O4</f>
        <v>81.349999999999994</v>
      </c>
      <c r="ER4" s="70">
        <f>Update!P4</f>
        <v>83.232228961233716</v>
      </c>
      <c r="ES4" s="70">
        <f>Update!Q4</f>
        <v>75.83</v>
      </c>
      <c r="ET4" s="70">
        <f>Update!R4</f>
        <v>75.821272923436538</v>
      </c>
      <c r="EU4" s="70">
        <f>Update!S4</f>
        <v>77.94</v>
      </c>
      <c r="EV4" s="70">
        <f>Update!T4</f>
        <v>80.56</v>
      </c>
      <c r="EW4" s="70">
        <f>Update!U4</f>
        <v>79.42097099902908</v>
      </c>
      <c r="EX4" s="70">
        <f>Update!V4</f>
        <v>0</v>
      </c>
      <c r="EY4" s="70"/>
      <c r="EZ4" s="70"/>
      <c r="FA4" s="70"/>
      <c r="FB4" s="70"/>
      <c r="FC4" s="70"/>
      <c r="FD4" s="70"/>
      <c r="FE4" s="70"/>
      <c r="FF4" s="70"/>
      <c r="FG4" s="70"/>
      <c r="FH4" s="70"/>
      <c r="FI4" s="70"/>
      <c r="FJ4" s="70"/>
      <c r="FK4" s="70"/>
      <c r="FL4" s="70"/>
      <c r="FM4" s="70"/>
      <c r="FN4" s="70"/>
      <c r="FO4" s="70"/>
      <c r="FP4" s="70"/>
      <c r="FQ4" s="70"/>
      <c r="FR4" s="70"/>
    </row>
    <row r="5" spans="1:174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74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DATA'!C121</f>
        <v>kWH/T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74" s="75" customFormat="1" ht="38.25" customHeight="1" x14ac:dyDescent="0.5">
      <c r="B7" s="251" t="s">
        <v>188</v>
      </c>
      <c r="C7" s="251"/>
      <c r="D7" s="251"/>
      <c r="E7" s="251"/>
      <c r="F7" s="252"/>
      <c r="G7" s="296" t="str">
        <f>'MASTER DATA'!B121</f>
        <v>Power Consumption CO#3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50">
        <f>HLOOKUP($A$3,Update!$B$2:$AAZ$1000,3,0)</f>
        <v>79.42097099902908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  <c r="EF7" s="238">
        <f>+Update!R2</f>
        <v>46022</v>
      </c>
    </row>
    <row r="8" spans="1:174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  <c r="EF8" s="238">
        <v>46113</v>
      </c>
    </row>
    <row r="9" spans="1:174" ht="195" customHeight="1" x14ac:dyDescent="0.35">
      <c r="B9" s="83"/>
      <c r="G9" s="84">
        <f>ED4</f>
        <v>77.62</v>
      </c>
      <c r="AH9" s="57"/>
      <c r="AK9" s="75">
        <f>222/224*100</f>
        <v>99.107142857142861</v>
      </c>
    </row>
    <row r="10" spans="1:174" ht="408.75" customHeight="1" x14ac:dyDescent="0.25">
      <c r="B10" s="247" t="str">
        <f>G7</f>
        <v>Power Consumption CO#3</v>
      </c>
      <c r="G10" s="84"/>
      <c r="AH10" s="57"/>
      <c r="AI10" s="85"/>
    </row>
    <row r="11" spans="1:174" ht="408" customHeight="1" x14ac:dyDescent="0.25">
      <c r="B11" s="247"/>
      <c r="AH11" s="57"/>
    </row>
    <row r="12" spans="1:174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74" s="91" customFormat="1" ht="105.75" customHeight="1" x14ac:dyDescent="0.25">
      <c r="B13" s="89" t="s">
        <v>191</v>
      </c>
      <c r="C13" s="90">
        <f>A4</f>
        <v>46113</v>
      </c>
      <c r="D13" s="90">
        <f>C13+1</f>
        <v>46114</v>
      </c>
      <c r="E13" s="90">
        <f t="shared" ref="E13:AD13" si="0">D13+1</f>
        <v>46115</v>
      </c>
      <c r="F13" s="90">
        <f t="shared" si="0"/>
        <v>46116</v>
      </c>
      <c r="G13" s="90">
        <f t="shared" si="0"/>
        <v>46117</v>
      </c>
      <c r="H13" s="90">
        <f t="shared" si="0"/>
        <v>46118</v>
      </c>
      <c r="I13" s="90">
        <f t="shared" si="0"/>
        <v>46119</v>
      </c>
      <c r="J13" s="90">
        <f t="shared" si="0"/>
        <v>46120</v>
      </c>
      <c r="K13" s="90">
        <f t="shared" si="0"/>
        <v>46121</v>
      </c>
      <c r="L13" s="90">
        <f t="shared" si="0"/>
        <v>46122</v>
      </c>
      <c r="M13" s="90">
        <f t="shared" si="0"/>
        <v>46123</v>
      </c>
      <c r="N13" s="90">
        <f t="shared" si="0"/>
        <v>46124</v>
      </c>
      <c r="O13" s="90">
        <f t="shared" si="0"/>
        <v>46125</v>
      </c>
      <c r="P13" s="90">
        <f t="shared" si="0"/>
        <v>46126</v>
      </c>
      <c r="Q13" s="90">
        <f t="shared" si="0"/>
        <v>46127</v>
      </c>
      <c r="R13" s="90">
        <f t="shared" si="0"/>
        <v>46128</v>
      </c>
      <c r="S13" s="90">
        <f t="shared" si="0"/>
        <v>46129</v>
      </c>
      <c r="T13" s="90">
        <f t="shared" si="0"/>
        <v>46130</v>
      </c>
      <c r="U13" s="90">
        <f t="shared" si="0"/>
        <v>46131</v>
      </c>
      <c r="V13" s="90">
        <f t="shared" si="0"/>
        <v>46132</v>
      </c>
      <c r="W13" s="90">
        <f t="shared" si="0"/>
        <v>46133</v>
      </c>
      <c r="X13" s="90">
        <f t="shared" si="0"/>
        <v>46134</v>
      </c>
      <c r="Y13" s="90">
        <f t="shared" si="0"/>
        <v>46135</v>
      </c>
      <c r="Z13" s="90">
        <f t="shared" si="0"/>
        <v>46136</v>
      </c>
      <c r="AA13" s="90">
        <f t="shared" si="0"/>
        <v>46137</v>
      </c>
      <c r="AB13" s="90">
        <f t="shared" si="0"/>
        <v>46138</v>
      </c>
      <c r="AC13" s="90">
        <f t="shared" si="0"/>
        <v>46139</v>
      </c>
      <c r="AD13" s="90">
        <f t="shared" si="0"/>
        <v>46140</v>
      </c>
      <c r="AE13" s="90">
        <f t="shared" ref="AE13" si="1">AD13+1</f>
        <v>46141</v>
      </c>
      <c r="AF13" s="90">
        <f t="shared" ref="AF13:AG13" si="2">AE13+1</f>
        <v>46142</v>
      </c>
      <c r="AG13" s="90">
        <f t="shared" si="2"/>
        <v>46143</v>
      </c>
    </row>
    <row r="14" spans="1:174" ht="48" customHeight="1" x14ac:dyDescent="0.35">
      <c r="B14" s="58" t="s">
        <v>5</v>
      </c>
      <c r="C14" s="221">
        <v>81.495127603119045</v>
      </c>
      <c r="D14" s="221">
        <v>81.024473203682135</v>
      </c>
      <c r="E14" s="221">
        <v>79.36864064170102</v>
      </c>
      <c r="F14" s="221">
        <v>79.987139883706831</v>
      </c>
      <c r="G14" s="221">
        <v>80.909987545016719</v>
      </c>
      <c r="H14" s="221">
        <v>78.543205499805282</v>
      </c>
      <c r="I14" s="221">
        <v>78.75789542889008</v>
      </c>
      <c r="J14" s="221">
        <v>79.032025586753505</v>
      </c>
      <c r="K14" s="221">
        <v>80.116137588465989</v>
      </c>
      <c r="L14" s="221">
        <v>83.217163575821914</v>
      </c>
      <c r="M14" s="221">
        <v>81.833309534752274</v>
      </c>
      <c r="N14" s="221">
        <v>80.594748470846369</v>
      </c>
      <c r="O14" s="221">
        <v>80.728808896628095</v>
      </c>
      <c r="P14" s="221"/>
      <c r="Q14" s="221"/>
      <c r="R14" s="221"/>
      <c r="S14" s="221"/>
      <c r="T14" s="221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1:174" ht="48" customHeight="1" x14ac:dyDescent="0.35">
      <c r="B15" s="58" t="s">
        <v>4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1:174" ht="48" customHeight="1" x14ac:dyDescent="0.35">
      <c r="B16" s="58" t="s">
        <v>200</v>
      </c>
      <c r="C16" s="94">
        <v>83.77</v>
      </c>
      <c r="D16" s="94">
        <v>83.77</v>
      </c>
      <c r="E16" s="94">
        <v>83.77</v>
      </c>
      <c r="F16" s="94">
        <v>83.77</v>
      </c>
      <c r="G16" s="94">
        <v>83.77</v>
      </c>
      <c r="H16" s="94">
        <v>83.77</v>
      </c>
      <c r="I16" s="94">
        <v>83.77</v>
      </c>
      <c r="J16" s="94">
        <v>83.77</v>
      </c>
      <c r="K16" s="94">
        <v>83.77</v>
      </c>
      <c r="L16" s="94">
        <v>83.77</v>
      </c>
      <c r="M16" s="94">
        <v>83.77</v>
      </c>
      <c r="N16" s="94">
        <v>83.77</v>
      </c>
      <c r="O16" s="94">
        <v>83.77</v>
      </c>
      <c r="P16" s="94">
        <v>83.77</v>
      </c>
      <c r="Q16" s="94">
        <v>83.77</v>
      </c>
      <c r="R16" s="94">
        <v>83.77</v>
      </c>
      <c r="S16" s="94">
        <v>83.77</v>
      </c>
      <c r="T16" s="94">
        <v>83.77</v>
      </c>
      <c r="U16" s="94">
        <v>83.77</v>
      </c>
      <c r="V16" s="94">
        <v>83.77</v>
      </c>
      <c r="W16" s="94">
        <v>83.77</v>
      </c>
      <c r="X16" s="94">
        <v>83.77</v>
      </c>
      <c r="Y16" s="94">
        <v>83.77</v>
      </c>
      <c r="Z16" s="94">
        <v>83.77</v>
      </c>
      <c r="AA16" s="94">
        <v>83.77</v>
      </c>
      <c r="AB16" s="94">
        <v>83.77</v>
      </c>
      <c r="AC16" s="94">
        <v>83.77</v>
      </c>
      <c r="AD16" s="94">
        <v>83.77</v>
      </c>
      <c r="AE16" s="94">
        <v>83.77</v>
      </c>
      <c r="AF16" s="94">
        <v>83.77</v>
      </c>
      <c r="AG16" s="94">
        <v>83.77</v>
      </c>
      <c r="AH16" s="121"/>
    </row>
    <row r="17" spans="2:34" ht="48" customHeight="1" x14ac:dyDescent="0.35">
      <c r="B17" s="224" t="s">
        <v>201</v>
      </c>
      <c r="C17" s="222">
        <v>79.38</v>
      </c>
      <c r="D17" s="223">
        <v>79.38</v>
      </c>
      <c r="E17" s="223">
        <v>79.38</v>
      </c>
      <c r="F17" s="223">
        <v>79.38</v>
      </c>
      <c r="G17" s="223">
        <v>79.38</v>
      </c>
      <c r="H17" s="223">
        <v>79.38</v>
      </c>
      <c r="I17" s="223">
        <v>79.38</v>
      </c>
      <c r="J17" s="223">
        <v>79.38</v>
      </c>
      <c r="K17" s="223">
        <v>79.38</v>
      </c>
      <c r="L17" s="223">
        <v>79.38</v>
      </c>
      <c r="M17" s="223">
        <v>79.38</v>
      </c>
      <c r="N17" s="223">
        <v>79.38</v>
      </c>
      <c r="O17" s="223">
        <v>79.38</v>
      </c>
      <c r="P17" s="223">
        <v>79.38</v>
      </c>
      <c r="Q17" s="223">
        <v>79.38</v>
      </c>
      <c r="R17" s="223">
        <v>79.38</v>
      </c>
      <c r="S17" s="223">
        <v>79.38</v>
      </c>
      <c r="T17" s="223">
        <v>79.38</v>
      </c>
      <c r="U17" s="223">
        <v>79.38</v>
      </c>
      <c r="V17" s="223">
        <v>79.38</v>
      </c>
      <c r="W17" s="223">
        <v>79.38</v>
      </c>
      <c r="X17" s="223">
        <v>79.38</v>
      </c>
      <c r="Y17" s="223">
        <v>79.38</v>
      </c>
      <c r="Z17" s="223">
        <v>79.38</v>
      </c>
      <c r="AA17" s="223">
        <v>79.38</v>
      </c>
      <c r="AB17" s="223">
        <v>79.38</v>
      </c>
      <c r="AC17" s="223">
        <v>79.38</v>
      </c>
      <c r="AD17" s="223">
        <v>79.38</v>
      </c>
      <c r="AE17" s="223">
        <v>79.38</v>
      </c>
      <c r="AF17" s="223">
        <v>79.38</v>
      </c>
      <c r="AG17" s="223">
        <v>79.38</v>
      </c>
      <c r="AH17" s="121"/>
    </row>
    <row r="18" spans="2:34" ht="48" customHeight="1" x14ac:dyDescent="0.35">
      <c r="B18" s="58" t="s">
        <v>225</v>
      </c>
      <c r="C18" s="94">
        <v>75</v>
      </c>
      <c r="D18" s="94">
        <v>75</v>
      </c>
      <c r="E18" s="94">
        <v>75</v>
      </c>
      <c r="F18" s="94">
        <v>75</v>
      </c>
      <c r="G18" s="94">
        <v>75</v>
      </c>
      <c r="H18" s="94">
        <v>75</v>
      </c>
      <c r="I18" s="94">
        <v>75</v>
      </c>
      <c r="J18" s="94">
        <v>75</v>
      </c>
      <c r="K18" s="94">
        <v>75</v>
      </c>
      <c r="L18" s="94">
        <v>75</v>
      </c>
      <c r="M18" s="94">
        <v>75</v>
      </c>
      <c r="N18" s="94">
        <v>75</v>
      </c>
      <c r="O18" s="94">
        <v>75</v>
      </c>
      <c r="P18" s="94">
        <v>75</v>
      </c>
      <c r="Q18" s="94">
        <v>75</v>
      </c>
      <c r="R18" s="94">
        <v>75</v>
      </c>
      <c r="S18" s="94">
        <v>75</v>
      </c>
      <c r="T18" s="94">
        <v>75</v>
      </c>
      <c r="U18" s="94">
        <v>75</v>
      </c>
      <c r="V18" s="94">
        <v>75</v>
      </c>
      <c r="W18" s="94">
        <v>75</v>
      </c>
      <c r="X18" s="94">
        <v>75</v>
      </c>
      <c r="Y18" s="94">
        <v>75</v>
      </c>
      <c r="Z18" s="94">
        <v>75</v>
      </c>
      <c r="AA18" s="94">
        <v>75</v>
      </c>
      <c r="AB18" s="94">
        <v>75</v>
      </c>
      <c r="AC18" s="94">
        <v>75</v>
      </c>
      <c r="AD18" s="94">
        <v>75</v>
      </c>
      <c r="AE18" s="94">
        <v>75</v>
      </c>
      <c r="AF18" s="94">
        <v>75</v>
      </c>
      <c r="AG18" s="94">
        <v>75</v>
      </c>
      <c r="AH18" s="121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3" x14ac:dyDescent="0.25">
      <c r="C33" s="101">
        <v>100</v>
      </c>
      <c r="E33" s="84">
        <v>99.5555555555556</v>
      </c>
      <c r="G33" s="46">
        <v>99.547511312217196</v>
      </c>
    </row>
    <row r="34" spans="3:673" x14ac:dyDescent="0.25">
      <c r="C34" s="101">
        <v>99.107142857142804</v>
      </c>
      <c r="E34" s="84">
        <v>100</v>
      </c>
      <c r="G34" s="46">
        <v>99.553571428571402</v>
      </c>
    </row>
    <row r="35" spans="3:673" x14ac:dyDescent="0.25">
      <c r="C35" s="101">
        <v>100</v>
      </c>
      <c r="E35" s="84">
        <v>100</v>
      </c>
      <c r="G35" s="46">
        <v>99.5555555555556</v>
      </c>
    </row>
    <row r="36" spans="3:673" x14ac:dyDescent="0.25">
      <c r="C36" s="101">
        <v>100</v>
      </c>
      <c r="E36" s="84">
        <v>100</v>
      </c>
      <c r="G36" s="46">
        <v>98.2222222222222</v>
      </c>
    </row>
    <row r="37" spans="3:673" x14ac:dyDescent="0.25">
      <c r="C37" s="101">
        <v>99.095022624434407</v>
      </c>
      <c r="E37" s="84">
        <v>100</v>
      </c>
      <c r="G37" s="46">
        <v>99.1111111111111</v>
      </c>
    </row>
    <row r="38" spans="3:673" x14ac:dyDescent="0.25">
      <c r="C38" s="101">
        <v>100</v>
      </c>
      <c r="E38" s="84">
        <v>100</v>
      </c>
      <c r="G38" s="46">
        <v>98.2222222222222</v>
      </c>
    </row>
    <row r="39" spans="3:673" x14ac:dyDescent="0.25">
      <c r="C39" s="101">
        <v>99.1111111111111</v>
      </c>
      <c r="E39" s="84">
        <v>100</v>
      </c>
      <c r="G39" s="46">
        <v>100</v>
      </c>
    </row>
    <row r="40" spans="3:673" x14ac:dyDescent="0.25">
      <c r="C40" s="101">
        <v>97.3333333333333</v>
      </c>
      <c r="E40" s="84">
        <v>100</v>
      </c>
      <c r="G40" s="46">
        <v>99.095022624434407</v>
      </c>
    </row>
    <row r="41" spans="3:673" x14ac:dyDescent="0.25">
      <c r="C41" s="101"/>
      <c r="E41" s="84"/>
      <c r="G41" s="46">
        <v>97.767857142857096</v>
      </c>
      <c r="YU41" s="102">
        <f>'[2]1'!$T$5</f>
        <v>1321.0087719298247</v>
      </c>
      <c r="YV41" s="102">
        <f>'[2]2'!$T$5</f>
        <v>1320.8157894736842</v>
      </c>
      <c r="YW41" s="102">
        <f>'[2]3'!$T$5</f>
        <v>1318.4385964912281</v>
      </c>
    </row>
    <row r="42" spans="3:673" x14ac:dyDescent="0.25">
      <c r="C42" s="101"/>
      <c r="E42" s="84"/>
      <c r="G42" s="46">
        <v>99.1111111111111</v>
      </c>
      <c r="YU42" s="102">
        <f>'[2]1'!$U$5</f>
        <v>1325.6578947368421</v>
      </c>
      <c r="YV42" s="102">
        <f>'[2]2'!$U$5</f>
        <v>1324.219298245614</v>
      </c>
      <c r="YW42" s="102">
        <f>'[2]3'!$U$5</f>
        <v>1324.359649122807</v>
      </c>
    </row>
    <row r="43" spans="3:673" x14ac:dyDescent="0.25">
      <c r="C43" s="101"/>
      <c r="E43" s="84"/>
      <c r="G43" s="46">
        <v>96.8888888888889</v>
      </c>
      <c r="YU43" s="102">
        <f>'[2]1'!$V$5</f>
        <v>1331.8333333333335</v>
      </c>
      <c r="YV43" s="102">
        <f>'[2]2'!$V$5</f>
        <v>1321.5263157894738</v>
      </c>
      <c r="YW43" s="102">
        <f>'[2]3'!$V$5</f>
        <v>1322.0526315789475</v>
      </c>
    </row>
    <row r="44" spans="3:673" x14ac:dyDescent="0.25">
      <c r="C44" s="101"/>
      <c r="E44" s="84"/>
      <c r="G44" s="46">
        <v>96.4444444444444</v>
      </c>
      <c r="YU44" s="102">
        <f>'[2]1'!$W$5</f>
        <v>1330.7280701754385</v>
      </c>
      <c r="YV44" s="102">
        <f>'[2]2'!$W$5</f>
        <v>1318.3333333333333</v>
      </c>
      <c r="YW44" s="102">
        <f>'[2]3'!$W$5</f>
        <v>1322.6228070175439</v>
      </c>
    </row>
    <row r="45" spans="3:673" x14ac:dyDescent="0.25">
      <c r="C45" s="101"/>
      <c r="E45" s="84"/>
      <c r="G45" s="46">
        <v>96.8888888888889</v>
      </c>
      <c r="YU45" s="102">
        <f>'[2]1'!$X$5</f>
        <v>1323.4736842105262</v>
      </c>
      <c r="YV45" s="102">
        <f>'[2]2'!$X$5</f>
        <v>1328.8771929824561</v>
      </c>
      <c r="YW45" s="102">
        <f>'[2]3'!$X$5</f>
        <v>1316.6578947368421</v>
      </c>
    </row>
    <row r="46" spans="3:673" x14ac:dyDescent="0.25">
      <c r="C46" s="101"/>
      <c r="E46" s="84"/>
      <c r="G46" s="46">
        <v>97.3333333333333</v>
      </c>
      <c r="YU46" s="102">
        <f>'[2]1'!$AA$5</f>
        <v>1331.8333333333335</v>
      </c>
      <c r="YV46" s="102">
        <f>'[2]2'!$AA$5</f>
        <v>1328.8771929824561</v>
      </c>
      <c r="YW46" s="102">
        <f>'[2]3'!$AA$5</f>
        <v>1324.359649122807</v>
      </c>
    </row>
    <row r="47" spans="3:673" x14ac:dyDescent="0.25">
      <c r="C47" s="101"/>
      <c r="E47" s="84"/>
      <c r="G47" s="46">
        <v>100</v>
      </c>
    </row>
    <row r="48" spans="3:673" x14ac:dyDescent="0.25">
      <c r="C48" s="101"/>
      <c r="E48" s="84"/>
    </row>
    <row r="49" spans="3:699" x14ac:dyDescent="0.25">
      <c r="C49" s="101"/>
      <c r="E49" s="84"/>
      <c r="YU49" s="103"/>
      <c r="YV49" s="103"/>
      <c r="YW49" s="103"/>
      <c r="YX49" s="103"/>
      <c r="YY49" s="103"/>
      <c r="YZ49" s="103"/>
      <c r="ZA49" s="102"/>
      <c r="ZB49" s="102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</row>
    <row r="50" spans="3:699" x14ac:dyDescent="0.25">
      <c r="C50" s="101"/>
      <c r="E50" s="84"/>
      <c r="YU50" s="104"/>
      <c r="YV50" s="104"/>
      <c r="YW50" s="104"/>
      <c r="YX50" s="104"/>
      <c r="YY50" s="104"/>
      <c r="YZ50" s="104"/>
      <c r="ZA50" s="102"/>
      <c r="ZB50" s="102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</row>
    <row r="51" spans="3:699" x14ac:dyDescent="0.25">
      <c r="C51" s="101"/>
      <c r="YU51" s="104"/>
      <c r="YV51" s="105"/>
      <c r="YW51" s="105"/>
      <c r="YX51" s="105"/>
      <c r="YY51" s="105"/>
      <c r="YZ51" s="105"/>
    </row>
    <row r="52" spans="3:699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U52" s="102"/>
    </row>
    <row r="53" spans="3:699" x14ac:dyDescent="0.25">
      <c r="YU53" s="102"/>
    </row>
    <row r="54" spans="3:699" x14ac:dyDescent="0.25">
      <c r="YU54" s="102"/>
    </row>
    <row r="83" spans="29:29" x14ac:dyDescent="0.25">
      <c r="AC83" s="46" t="s">
        <v>278</v>
      </c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</mergeCells>
  <conditionalFormatting sqref="C15:AG15">
    <cfRule type="cellIs" dxfId="13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>
    <tabColor theme="9" tint="0.59999389629810485"/>
    <pageSetUpPr fitToPage="1"/>
  </sheetPr>
  <dimension ref="A1:ZY54"/>
  <sheetViews>
    <sheetView topLeftCell="A13" zoomScale="40" zoomScaleNormal="40" workbookViewId="0">
      <selection activeCell="O14" sqref="O14"/>
    </sheetView>
  </sheetViews>
  <sheetFormatPr defaultColWidth="9.28515625" defaultRowHeight="15.75" x14ac:dyDescent="0.25"/>
  <cols>
    <col min="1" max="1" width="9.8554687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4" width="14.28515625" style="46" hidden="1" customWidth="1"/>
    <col min="145" max="152" width="14.28515625" style="46" customWidth="1"/>
    <col min="153" max="153" width="12.28515625" style="46" bestFit="1" customWidth="1"/>
    <col min="154" max="155" width="12.7109375" style="46" bestFit="1" customWidth="1"/>
    <col min="156" max="156" width="12.7109375" style="46" hidden="1" customWidth="1"/>
    <col min="157" max="16384" width="9.28515625" style="46"/>
  </cols>
  <sheetData>
    <row r="1" spans="1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Power Consumption CO#4</v>
      </c>
      <c r="DR1" s="56" t="str">
        <f>S6</f>
        <v>kWH/T</v>
      </c>
    </row>
    <row r="2" spans="1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</row>
    <row r="3" spans="1:176" ht="41.45" customHeight="1" x14ac:dyDescent="0.5">
      <c r="A3" s="237">
        <f>'CKPI Sp Power Cons CO 3'!$A$3</f>
        <v>46112</v>
      </c>
      <c r="B3" s="25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250">
        <f>HLOOKUP($G$3,Update!$B$2:$AAZ$1000,31,0)</f>
        <v>70.33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DATA'!Q139</f>
        <v>72.5</v>
      </c>
      <c r="DQ3" s="70">
        <f>'MASTER DATA'!R139</f>
        <v>72.5</v>
      </c>
      <c r="DR3" s="70">
        <f>'MASTER DATA'!S139</f>
        <v>72.5</v>
      </c>
      <c r="DS3" s="70">
        <f>'MASTER DATA'!T139</f>
        <v>72.5</v>
      </c>
      <c r="DT3" s="70">
        <f>'MASTER DATA'!U139</f>
        <v>72.5</v>
      </c>
      <c r="DU3" s="70">
        <f>'MASTER DATA'!V139</f>
        <v>72.5</v>
      </c>
      <c r="DV3" s="70">
        <f>'MASTER DATA'!W139</f>
        <v>72.5</v>
      </c>
      <c r="DW3" s="70">
        <f>'MASTER DATA'!X139</f>
        <v>72.5</v>
      </c>
      <c r="DX3" s="70">
        <f>'MASTER DATA'!Y139</f>
        <v>72.5</v>
      </c>
      <c r="DY3" s="70">
        <f>'MASTER DATA'!Z139</f>
        <v>72.5</v>
      </c>
      <c r="DZ3" s="70">
        <f>'MASTER DATA'!AA139</f>
        <v>72.5</v>
      </c>
      <c r="EA3" s="70">
        <f>'MASTER DATA'!AB139</f>
        <v>72.5</v>
      </c>
      <c r="EB3" s="70">
        <f>'MASTER DATA'!AC139</f>
        <v>72.5</v>
      </c>
      <c r="EC3" s="70">
        <f>'MASTER DATA'!AD139</f>
        <v>72.5</v>
      </c>
      <c r="ED3" s="70">
        <f>'MASTER DATA'!AE139</f>
        <v>72.5</v>
      </c>
      <c r="EE3" s="70">
        <f>'MASTER DATA'!AF139</f>
        <v>72.5</v>
      </c>
      <c r="EF3" s="70">
        <f>'MASTER DATA'!AG139</f>
        <v>72.5</v>
      </c>
      <c r="EG3" s="70">
        <f>'MASTER DATA'!AH139</f>
        <v>72.5</v>
      </c>
      <c r="EH3" s="70">
        <f>Update!D32</f>
        <v>72.5</v>
      </c>
      <c r="EI3" s="70">
        <f>Update!E32</f>
        <v>72.5</v>
      </c>
      <c r="EJ3" s="70">
        <f>Update!F32</f>
        <v>72.5</v>
      </c>
      <c r="EK3" s="70">
        <f>Update!G32</f>
        <v>72.5</v>
      </c>
      <c r="EL3" s="70">
        <f>Update!H32</f>
        <v>72.5</v>
      </c>
      <c r="EM3" s="70">
        <f>Update!I32</f>
        <v>72.5</v>
      </c>
      <c r="EN3" s="70">
        <f>Update!J32</f>
        <v>73.7</v>
      </c>
      <c r="EO3" s="70">
        <f>Update!K32</f>
        <v>73.7</v>
      </c>
      <c r="EP3" s="70">
        <f>Update!L32</f>
        <v>73.41</v>
      </c>
      <c r="EQ3" s="70">
        <f>Update!M32</f>
        <v>73.88</v>
      </c>
      <c r="ER3" s="70">
        <f>Update!N32</f>
        <v>74.31</v>
      </c>
      <c r="ES3" s="70">
        <f>Update!O32</f>
        <v>69.58</v>
      </c>
      <c r="ET3" s="70">
        <f>Update!P32</f>
        <v>67.130000000000052</v>
      </c>
      <c r="EU3" s="70">
        <f>Update!Q32</f>
        <v>66.66</v>
      </c>
      <c r="EV3" s="70">
        <f>Update!R32</f>
        <v>67.760000000000005</v>
      </c>
      <c r="EW3" s="70">
        <f>Update!S32</f>
        <v>72.94</v>
      </c>
      <c r="EX3" s="70">
        <f>Update!T32</f>
        <v>63.36</v>
      </c>
      <c r="EY3" s="70">
        <f>Update!U32</f>
        <v>67.430000000000007</v>
      </c>
      <c r="EZ3" s="70">
        <f>Update!V32</f>
        <v>70.33</v>
      </c>
      <c r="FA3" s="70"/>
      <c r="FB3" s="70"/>
      <c r="FC3" s="70"/>
      <c r="FD3" s="70"/>
      <c r="FE3" s="70"/>
      <c r="FF3" s="70"/>
      <c r="FG3" s="70"/>
      <c r="FH3" s="70"/>
      <c r="FI3" s="70"/>
      <c r="FJ3" s="70"/>
      <c r="FK3" s="70"/>
      <c r="FL3" s="70"/>
      <c r="FM3" s="70"/>
      <c r="FN3" s="70"/>
      <c r="FO3" s="70"/>
      <c r="FP3" s="70"/>
      <c r="FQ3" s="70"/>
      <c r="FR3" s="70"/>
      <c r="FS3" s="70"/>
      <c r="FT3" s="70"/>
    </row>
    <row r="4" spans="1:176" ht="41.45" customHeight="1" x14ac:dyDescent="0.5">
      <c r="A4" s="237">
        <f>+A3+1</f>
        <v>46113</v>
      </c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229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DATA'!Q140</f>
        <v>70.178983790778602</v>
      </c>
      <c r="DQ4" s="70">
        <f>'MASTER DATA'!R140</f>
        <v>67.912742787813571</v>
      </c>
      <c r="DR4" s="70">
        <f>'MASTER DATA'!S140</f>
        <v>63.580592859442241</v>
      </c>
      <c r="DS4" s="70">
        <f>'MASTER DATA'!T140</f>
        <v>66.252302226461481</v>
      </c>
      <c r="DT4" s="70">
        <f>'MASTER DATA'!U140</f>
        <v>66.764249151063098</v>
      </c>
      <c r="DU4" s="70">
        <f>'MASTER DATA'!V140</f>
        <v>68.23421764106979</v>
      </c>
      <c r="DV4" s="70">
        <f>'MASTER DATA'!W140</f>
        <v>74.254518094507446</v>
      </c>
      <c r="DW4" s="70">
        <f>'MASTER DATA'!X140</f>
        <v>67.801322825010246</v>
      </c>
      <c r="DX4" s="70">
        <f>'MASTER DATA'!Y140</f>
        <v>68.92573819658746</v>
      </c>
      <c r="DY4" s="70">
        <f>'MASTER DATA'!Z140</f>
        <v>68.11909854961246</v>
      </c>
      <c r="DZ4" s="70">
        <f>'MASTER DATA'!AA140</f>
        <v>72.620419178087047</v>
      </c>
      <c r="EA4" s="70">
        <f>'MASTER DATA'!AB140</f>
        <v>73.234119105627997</v>
      </c>
      <c r="EB4" s="70">
        <f>'MASTER DATA'!AC140</f>
        <v>71.510000000000005</v>
      </c>
      <c r="EC4" s="70">
        <f>'MASTER DATA'!AD140</f>
        <v>71.989999999999995</v>
      </c>
      <c r="ED4" s="70">
        <f>'MASTER DATA'!AE140</f>
        <v>70.81</v>
      </c>
      <c r="EE4" s="70">
        <f>'MASTER DATA'!AF140</f>
        <v>72.42</v>
      </c>
      <c r="EF4" s="70">
        <f>'MASTER DATA'!AG140</f>
        <v>70.8</v>
      </c>
      <c r="EG4" s="70">
        <f>'MASTER DATA'!AH140</f>
        <v>69.83</v>
      </c>
      <c r="EH4" s="70">
        <f>Update!D33</f>
        <v>80.760000000000005</v>
      </c>
      <c r="EI4" s="70">
        <f>Update!E33</f>
        <v>83.98</v>
      </c>
      <c r="EJ4" s="70">
        <f>Update!F33</f>
        <v>82.48</v>
      </c>
      <c r="EK4" s="70">
        <f>Update!G33</f>
        <v>69.45</v>
      </c>
      <c r="EL4" s="70">
        <f>Update!H33</f>
        <v>73.370263979768268</v>
      </c>
      <c r="EM4" s="70">
        <f>Update!I33</f>
        <v>71.413420648353565</v>
      </c>
      <c r="EN4" s="70">
        <f>Update!J33</f>
        <v>73.19</v>
      </c>
      <c r="EO4" s="70">
        <f>Update!K33</f>
        <v>74.48</v>
      </c>
      <c r="EP4" s="70">
        <f>Update!L33</f>
        <v>74.459999999999994</v>
      </c>
      <c r="EQ4" s="70">
        <f>Update!M33</f>
        <v>74.13</v>
      </c>
      <c r="ER4" s="70">
        <f>Update!N33</f>
        <v>72.09</v>
      </c>
      <c r="ES4" s="70">
        <f>Update!O33</f>
        <v>72.7</v>
      </c>
      <c r="ET4" s="70">
        <f>Update!P33</f>
        <v>67.106855383924923</v>
      </c>
      <c r="EU4" s="70">
        <f>Update!Q33</f>
        <v>66.569999999999993</v>
      </c>
      <c r="EV4" s="70">
        <f>Update!R33</f>
        <v>68.47</v>
      </c>
      <c r="EW4" s="70">
        <f>Update!S33</f>
        <v>68.84</v>
      </c>
      <c r="EX4" s="70">
        <f>Update!T33</f>
        <v>68.06</v>
      </c>
      <c r="EY4" s="70">
        <f>Update!U33</f>
        <v>67.080761828347846</v>
      </c>
      <c r="EZ4" s="70">
        <f>Update!V33</f>
        <v>0</v>
      </c>
      <c r="FA4" s="70"/>
      <c r="FB4" s="70"/>
      <c r="FC4" s="70"/>
      <c r="FD4" s="70"/>
      <c r="FE4" s="70"/>
      <c r="FF4" s="70"/>
      <c r="FG4" s="70"/>
      <c r="FH4" s="70"/>
      <c r="FI4" s="70"/>
      <c r="FJ4" s="70"/>
      <c r="FK4" s="70"/>
      <c r="FL4" s="70"/>
      <c r="FM4" s="70"/>
      <c r="FN4" s="70"/>
      <c r="FO4" s="70"/>
      <c r="FP4" s="70"/>
      <c r="FQ4" s="70"/>
      <c r="FR4" s="70"/>
      <c r="FS4" s="70"/>
      <c r="FT4" s="70"/>
    </row>
    <row r="5" spans="1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DATA'!C139</f>
        <v>kWH/T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76" s="75" customFormat="1" ht="38.25" customHeight="1" x14ac:dyDescent="0.5">
      <c r="B7" s="251" t="s">
        <v>188</v>
      </c>
      <c r="C7" s="251"/>
      <c r="D7" s="251"/>
      <c r="E7" s="251"/>
      <c r="F7" s="252"/>
      <c r="G7" s="296" t="str">
        <f>'MASTER DATA'!B139</f>
        <v>Power Consumption CO#4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50">
        <f>HLOOKUP($A$3,Update!$B$2:$AAZ$1000,32,0)</f>
        <v>67.080761828347846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76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76" ht="195" customHeight="1" x14ac:dyDescent="0.35">
      <c r="B9" s="83"/>
      <c r="G9" s="84">
        <f>ED4</f>
        <v>70.81</v>
      </c>
      <c r="AH9" s="57"/>
      <c r="AK9" s="75">
        <f>222/224*100</f>
        <v>99.107142857142861</v>
      </c>
    </row>
    <row r="10" spans="1:176" ht="408.75" customHeight="1" x14ac:dyDescent="0.25">
      <c r="B10" s="247" t="str">
        <f>G7</f>
        <v>Power Consumption CO#4</v>
      </c>
      <c r="G10" s="84">
        <f>EE3</f>
        <v>72.5</v>
      </c>
      <c r="AH10" s="57"/>
      <c r="AI10" s="85"/>
    </row>
    <row r="11" spans="1:176" ht="408" customHeight="1" x14ac:dyDescent="0.25">
      <c r="B11" s="247"/>
      <c r="AH11" s="57"/>
    </row>
    <row r="12" spans="1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76" s="91" customFormat="1" ht="105.75" customHeight="1" x14ac:dyDescent="0.25">
      <c r="B13" s="89" t="s">
        <v>191</v>
      </c>
      <c r="C13" s="90">
        <f>A4</f>
        <v>46113</v>
      </c>
      <c r="D13" s="90">
        <f>C13+1</f>
        <v>46114</v>
      </c>
      <c r="E13" s="90">
        <f t="shared" ref="E13:AD13" si="0">D13+1</f>
        <v>46115</v>
      </c>
      <c r="F13" s="90">
        <f t="shared" si="0"/>
        <v>46116</v>
      </c>
      <c r="G13" s="90">
        <f t="shared" si="0"/>
        <v>46117</v>
      </c>
      <c r="H13" s="90">
        <f t="shared" si="0"/>
        <v>46118</v>
      </c>
      <c r="I13" s="90">
        <f t="shared" si="0"/>
        <v>46119</v>
      </c>
      <c r="J13" s="90">
        <f t="shared" si="0"/>
        <v>46120</v>
      </c>
      <c r="K13" s="90">
        <f t="shared" si="0"/>
        <v>46121</v>
      </c>
      <c r="L13" s="90">
        <f t="shared" si="0"/>
        <v>46122</v>
      </c>
      <c r="M13" s="90">
        <f t="shared" si="0"/>
        <v>46123</v>
      </c>
      <c r="N13" s="90">
        <f t="shared" si="0"/>
        <v>46124</v>
      </c>
      <c r="O13" s="90">
        <f t="shared" si="0"/>
        <v>46125</v>
      </c>
      <c r="P13" s="90">
        <f t="shared" si="0"/>
        <v>46126</v>
      </c>
      <c r="Q13" s="90">
        <f t="shared" si="0"/>
        <v>46127</v>
      </c>
      <c r="R13" s="90">
        <f t="shared" si="0"/>
        <v>46128</v>
      </c>
      <c r="S13" s="90">
        <f t="shared" si="0"/>
        <v>46129</v>
      </c>
      <c r="T13" s="90">
        <f t="shared" si="0"/>
        <v>46130</v>
      </c>
      <c r="U13" s="90">
        <f t="shared" si="0"/>
        <v>46131</v>
      </c>
      <c r="V13" s="90">
        <f t="shared" si="0"/>
        <v>46132</v>
      </c>
      <c r="W13" s="90">
        <f t="shared" si="0"/>
        <v>46133</v>
      </c>
      <c r="X13" s="90">
        <f t="shared" si="0"/>
        <v>46134</v>
      </c>
      <c r="Y13" s="90">
        <f t="shared" si="0"/>
        <v>46135</v>
      </c>
      <c r="Z13" s="90">
        <f t="shared" si="0"/>
        <v>46136</v>
      </c>
      <c r="AA13" s="90">
        <f t="shared" si="0"/>
        <v>46137</v>
      </c>
      <c r="AB13" s="90">
        <f t="shared" si="0"/>
        <v>46138</v>
      </c>
      <c r="AC13" s="90">
        <f t="shared" si="0"/>
        <v>46139</v>
      </c>
      <c r="AD13" s="90">
        <f t="shared" si="0"/>
        <v>46140</v>
      </c>
      <c r="AE13" s="90">
        <f t="shared" ref="AE13" si="1">AD13+1</f>
        <v>46141</v>
      </c>
      <c r="AF13" s="90">
        <f t="shared" ref="AF13" si="2">AE13+1</f>
        <v>46142</v>
      </c>
      <c r="AG13" s="90">
        <f t="shared" ref="AG13" si="3">AF13+1</f>
        <v>46143</v>
      </c>
    </row>
    <row r="14" spans="1:176" ht="48" customHeight="1" x14ac:dyDescent="0.35">
      <c r="B14" s="58" t="s">
        <v>5</v>
      </c>
      <c r="C14" s="221">
        <v>66.981843558999756</v>
      </c>
      <c r="D14" s="221">
        <v>67.242324080304869</v>
      </c>
      <c r="E14" s="221">
        <v>69.316809832345655</v>
      </c>
      <c r="F14" s="221">
        <v>70.24529554462805</v>
      </c>
      <c r="G14" s="221">
        <v>67.846109273220605</v>
      </c>
      <c r="H14" s="221">
        <v>67.530476157863816</v>
      </c>
      <c r="I14" s="221">
        <v>67.138354781469275</v>
      </c>
      <c r="J14" s="221">
        <v>67.092370080566937</v>
      </c>
      <c r="K14" s="221">
        <v>65.556682719998079</v>
      </c>
      <c r="L14" s="221">
        <v>66.516494000412592</v>
      </c>
      <c r="M14" s="221">
        <v>70.730858239093678</v>
      </c>
      <c r="N14" s="221">
        <v>68.885519594088137</v>
      </c>
      <c r="O14" s="221">
        <v>65.153463900021862</v>
      </c>
      <c r="P14" s="221"/>
      <c r="Q14" s="221"/>
      <c r="R14" s="221"/>
      <c r="S14" s="221"/>
      <c r="T14" s="221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1:176" ht="48" customHeight="1" x14ac:dyDescent="0.35">
      <c r="B15" s="58" t="s">
        <v>4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1:176" ht="48" customHeight="1" x14ac:dyDescent="0.35">
      <c r="B16" s="58" t="s">
        <v>200</v>
      </c>
      <c r="C16" s="94">
        <v>70.87</v>
      </c>
      <c r="D16" s="94">
        <v>70.87</v>
      </c>
      <c r="E16" s="94">
        <v>70.87</v>
      </c>
      <c r="F16" s="94">
        <v>70.87</v>
      </c>
      <c r="G16" s="94">
        <v>70.87</v>
      </c>
      <c r="H16" s="94">
        <v>70.87</v>
      </c>
      <c r="I16" s="94">
        <v>70.87</v>
      </c>
      <c r="J16" s="94">
        <v>70.87</v>
      </c>
      <c r="K16" s="94">
        <v>70.87</v>
      </c>
      <c r="L16" s="94">
        <v>70.87</v>
      </c>
      <c r="M16" s="94">
        <v>70.87</v>
      </c>
      <c r="N16" s="94">
        <v>70.87</v>
      </c>
      <c r="O16" s="94">
        <v>70.87</v>
      </c>
      <c r="P16" s="94">
        <v>70.87</v>
      </c>
      <c r="Q16" s="94">
        <v>70.87</v>
      </c>
      <c r="R16" s="94">
        <v>70.87</v>
      </c>
      <c r="S16" s="94">
        <v>70.87</v>
      </c>
      <c r="T16" s="94">
        <v>70.87</v>
      </c>
      <c r="U16" s="94">
        <v>70.87</v>
      </c>
      <c r="V16" s="94">
        <v>70.87</v>
      </c>
      <c r="W16" s="94">
        <v>70.87</v>
      </c>
      <c r="X16" s="94">
        <v>70.87</v>
      </c>
      <c r="Y16" s="94">
        <v>70.87</v>
      </c>
      <c r="Z16" s="94">
        <v>70.87</v>
      </c>
      <c r="AA16" s="94">
        <v>70.87</v>
      </c>
      <c r="AB16" s="94">
        <v>70.87</v>
      </c>
      <c r="AC16" s="94">
        <v>70.87</v>
      </c>
      <c r="AD16" s="94">
        <v>70.87</v>
      </c>
      <c r="AE16" s="94">
        <v>70.87</v>
      </c>
      <c r="AF16" s="94">
        <v>70.87</v>
      </c>
      <c r="AG16" s="94">
        <v>70.87</v>
      </c>
      <c r="AH16"/>
    </row>
    <row r="17" spans="2:34" ht="48" customHeight="1" x14ac:dyDescent="0.35">
      <c r="B17" s="58" t="s">
        <v>201</v>
      </c>
      <c r="C17" s="94">
        <v>67.08</v>
      </c>
      <c r="D17" s="121">
        <v>67.08</v>
      </c>
      <c r="E17" s="121">
        <v>67.08</v>
      </c>
      <c r="F17" s="121">
        <v>67.08</v>
      </c>
      <c r="G17" s="121">
        <v>67.08</v>
      </c>
      <c r="H17" s="121">
        <v>67.08</v>
      </c>
      <c r="I17" s="121">
        <v>67.08</v>
      </c>
      <c r="J17" s="121">
        <v>67.08</v>
      </c>
      <c r="K17" s="121">
        <v>67.08</v>
      </c>
      <c r="L17" s="121">
        <v>67.08</v>
      </c>
      <c r="M17" s="121">
        <v>67.08</v>
      </c>
      <c r="N17" s="121">
        <v>67.08</v>
      </c>
      <c r="O17" s="121">
        <v>67.08</v>
      </c>
      <c r="P17" s="121">
        <v>67.08</v>
      </c>
      <c r="Q17" s="121">
        <v>67.08</v>
      </c>
      <c r="R17" s="121">
        <v>67.08</v>
      </c>
      <c r="S17" s="121">
        <v>67.08</v>
      </c>
      <c r="T17" s="121">
        <v>67.08</v>
      </c>
      <c r="U17" s="121">
        <v>67.08</v>
      </c>
      <c r="V17" s="121">
        <v>67.08</v>
      </c>
      <c r="W17" s="121">
        <v>67.08</v>
      </c>
      <c r="X17" s="121">
        <v>67.08</v>
      </c>
      <c r="Y17" s="121">
        <v>67.08</v>
      </c>
      <c r="Z17" s="121">
        <v>67.08</v>
      </c>
      <c r="AA17" s="121">
        <v>67.08</v>
      </c>
      <c r="AB17" s="121">
        <v>67.08</v>
      </c>
      <c r="AC17" s="121">
        <v>67.08</v>
      </c>
      <c r="AD17" s="121">
        <v>67.08</v>
      </c>
      <c r="AE17" s="121">
        <v>67.08</v>
      </c>
      <c r="AF17" s="121">
        <v>67.08</v>
      </c>
      <c r="AG17" s="121">
        <v>67.08</v>
      </c>
      <c r="AH17" s="58"/>
    </row>
    <row r="18" spans="2:34" ht="48" customHeight="1" x14ac:dyDescent="0.35">
      <c r="B18" s="58" t="s">
        <v>225</v>
      </c>
      <c r="C18" s="94">
        <v>63.29</v>
      </c>
      <c r="D18" s="94">
        <v>63.29</v>
      </c>
      <c r="E18" s="94">
        <v>63.29</v>
      </c>
      <c r="F18" s="94">
        <v>63.29</v>
      </c>
      <c r="G18" s="94">
        <v>63.29</v>
      </c>
      <c r="H18" s="94">
        <v>63.29</v>
      </c>
      <c r="I18" s="94">
        <v>63.29</v>
      </c>
      <c r="J18" s="94">
        <v>63.29</v>
      </c>
      <c r="K18" s="94">
        <v>63.29</v>
      </c>
      <c r="L18" s="94">
        <v>63.29</v>
      </c>
      <c r="M18" s="94">
        <v>63.29</v>
      </c>
      <c r="N18" s="94">
        <v>63.29</v>
      </c>
      <c r="O18" s="94">
        <v>63.29</v>
      </c>
      <c r="P18" s="94">
        <v>63.29</v>
      </c>
      <c r="Q18" s="94">
        <v>63.29</v>
      </c>
      <c r="R18" s="94">
        <v>63.29</v>
      </c>
      <c r="S18" s="94">
        <v>63.29</v>
      </c>
      <c r="T18" s="94">
        <v>63.29</v>
      </c>
      <c r="U18" s="94">
        <v>63.29</v>
      </c>
      <c r="V18" s="94">
        <v>63.29</v>
      </c>
      <c r="W18" s="94">
        <v>63.29</v>
      </c>
      <c r="X18" s="94">
        <v>63.29</v>
      </c>
      <c r="Y18" s="94">
        <v>63.29</v>
      </c>
      <c r="Z18" s="94">
        <v>63.29</v>
      </c>
      <c r="AA18" s="94">
        <v>63.29</v>
      </c>
      <c r="AB18" s="94">
        <v>63.29</v>
      </c>
      <c r="AC18" s="94">
        <v>63.29</v>
      </c>
      <c r="AD18" s="94">
        <v>63.29</v>
      </c>
      <c r="AE18" s="94">
        <v>63.29</v>
      </c>
      <c r="AF18" s="94">
        <v>63.29</v>
      </c>
      <c r="AG18" s="94">
        <v>63.29</v>
      </c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</mergeCells>
  <conditionalFormatting sqref="C15:AG15">
    <cfRule type="cellIs" dxfId="12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>
    <tabColor theme="9" tint="0.59999389629810485"/>
    <pageSetUpPr fitToPage="1"/>
  </sheetPr>
  <dimension ref="A1:ZY54"/>
  <sheetViews>
    <sheetView topLeftCell="A13" zoomScale="40" zoomScaleNormal="40" workbookViewId="0">
      <selection activeCell="Y26" sqref="Y26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11" width="12.140625" style="46" customWidth="1"/>
    <col min="12" max="12" width="11.42578125" style="46" customWidth="1"/>
    <col min="1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2" width="14.28515625" style="46" customWidth="1"/>
    <col min="153" max="153" width="12.28515625" style="46" bestFit="1" customWidth="1"/>
    <col min="154" max="154" width="12.7109375" style="46" bestFit="1" customWidth="1"/>
    <col min="155" max="155" width="13" style="46" bestFit="1" customWidth="1"/>
    <col min="156" max="16384" width="9.28515625" style="46"/>
  </cols>
  <sheetData>
    <row r="1" spans="1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Specific Heat Consumption CO#3</v>
      </c>
      <c r="DR1" s="56" t="str">
        <f>S6</f>
        <v>Gcal/Ton</v>
      </c>
    </row>
    <row r="2" spans="1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</row>
    <row r="3" spans="1:176" ht="41.45" customHeight="1" x14ac:dyDescent="0.5">
      <c r="A3" s="237">
        <f>'CKPI Sp Power Cons CO 4'!$A$3</f>
        <v>46112</v>
      </c>
      <c r="B3" s="25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300">
        <f>HLOOKUP($G$3,Update!$B$2:$AAZ$1000,4,0)</f>
        <v>0.81899999999999995</v>
      </c>
      <c r="AC3" s="30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118">
        <f>'MASTER DATA'!Q118</f>
        <v>0.83299999999999996</v>
      </c>
      <c r="DQ3" s="118">
        <f>'MASTER DATA'!R118</f>
        <v>0.83299999999999996</v>
      </c>
      <c r="DR3" s="118">
        <f>'MASTER DATA'!S118</f>
        <v>0.83299999999999996</v>
      </c>
      <c r="DS3" s="118">
        <f>'MASTER DATA'!T118</f>
        <v>0.83299999999999996</v>
      </c>
      <c r="DT3" s="118">
        <f>'MASTER DATA'!U118</f>
        <v>0.82499999999999996</v>
      </c>
      <c r="DU3" s="118">
        <f>'MASTER DATA'!V118</f>
        <v>0.82499999999999996</v>
      </c>
      <c r="DV3" s="118">
        <f>'MASTER DATA'!W118</f>
        <v>0.82499999999999996</v>
      </c>
      <c r="DW3" s="118">
        <f>'MASTER DATA'!X118</f>
        <v>0.82499999999999996</v>
      </c>
      <c r="DX3" s="118">
        <f>'MASTER DATA'!Y118</f>
        <v>0.82499999999999996</v>
      </c>
      <c r="DY3" s="118">
        <f>'MASTER DATA'!Z118</f>
        <v>0.82499999999999996</v>
      </c>
      <c r="DZ3" s="118">
        <f>'MASTER DATA'!AA118</f>
        <v>0.82499999999999996</v>
      </c>
      <c r="EA3" s="118">
        <f>'MASTER DATA'!AB118</f>
        <v>0.82499999999999996</v>
      </c>
      <c r="EB3" s="118">
        <f>'MASTER DATA'!AC118</f>
        <v>0.82099999999999995</v>
      </c>
      <c r="EC3" s="118">
        <f>'MASTER DATA'!AD118</f>
        <v>0.82099999999999995</v>
      </c>
      <c r="ED3" s="118">
        <f>'MASTER DATA'!AE118</f>
        <v>0.82099999999999995</v>
      </c>
      <c r="EE3" s="118">
        <f>'MASTER DATA'!AF118</f>
        <v>0.82099999999999995</v>
      </c>
      <c r="EF3" s="118">
        <f>'MASTER DATA'!AG118</f>
        <v>0.82099999999999995</v>
      </c>
      <c r="EG3" s="118">
        <f>'MASTER DATA'!AH118</f>
        <v>0.82099999999999995</v>
      </c>
      <c r="EH3" s="118">
        <f>Update!D5</f>
        <v>0.82099999999999995</v>
      </c>
      <c r="EI3" s="118">
        <f>Update!E5</f>
        <v>0.82099999999999995</v>
      </c>
      <c r="EJ3" s="118">
        <f>Update!F5</f>
        <v>0.82099999999999995</v>
      </c>
      <c r="EK3" s="118">
        <f>Update!G5</f>
        <v>0.82099999999999995</v>
      </c>
      <c r="EL3" s="118">
        <f>Update!H5</f>
        <v>0.82099999999999995</v>
      </c>
      <c r="EM3" s="118">
        <f>Update!I5</f>
        <v>0.82099999999999995</v>
      </c>
      <c r="EN3" s="118">
        <f>Update!J5</f>
        <v>0.81899999999999995</v>
      </c>
      <c r="EO3" s="118">
        <f>Update!K5</f>
        <v>0.81899999999999995</v>
      </c>
      <c r="EP3" s="118">
        <f>Update!L5</f>
        <v>0.81679999999999997</v>
      </c>
      <c r="EQ3" s="118">
        <f>Update!M5</f>
        <v>0.81899999999999995</v>
      </c>
      <c r="ER3" s="118">
        <f>Update!N5</f>
        <v>0.81899999999999995</v>
      </c>
      <c r="ES3" s="118">
        <f>Update!O5</f>
        <v>0.81899999999999995</v>
      </c>
      <c r="ET3" s="118">
        <f>Update!P5</f>
        <v>0.81899999999999995</v>
      </c>
      <c r="EU3" s="118">
        <f>Update!Q5</f>
        <v>0.81899999999999995</v>
      </c>
      <c r="EV3" s="118">
        <f>Update!R5</f>
        <v>0.81899999999999995</v>
      </c>
      <c r="EW3" s="118">
        <f>Update!S5</f>
        <v>0.89</v>
      </c>
      <c r="EX3" s="118">
        <f>Update!T5</f>
        <v>0.81899999999999995</v>
      </c>
      <c r="EY3" s="118">
        <f>Update!U5</f>
        <v>0.81899999999999995</v>
      </c>
      <c r="EZ3" s="118"/>
      <c r="FA3" s="118"/>
      <c r="FB3" s="118"/>
      <c r="FC3" s="118"/>
      <c r="FD3" s="118"/>
      <c r="FE3" s="118"/>
      <c r="FF3" s="118"/>
      <c r="FG3" s="118"/>
      <c r="FH3" s="118"/>
      <c r="FI3" s="118"/>
      <c r="FJ3" s="118"/>
      <c r="FK3" s="118"/>
      <c r="FL3" s="118"/>
      <c r="FM3" s="118"/>
      <c r="FN3" s="118"/>
      <c r="FO3" s="70"/>
      <c r="FP3" s="70"/>
      <c r="FQ3" s="70"/>
      <c r="FR3" s="70"/>
      <c r="FS3" s="70"/>
      <c r="FT3" s="70"/>
    </row>
    <row r="4" spans="1:176" ht="41.45" customHeight="1" x14ac:dyDescent="0.5">
      <c r="A4" s="237">
        <f>+A3+1</f>
        <v>46113</v>
      </c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118">
        <f>'MASTER DATA'!Q119</f>
        <v>0.83668730631257182</v>
      </c>
      <c r="DQ4" s="118">
        <f>'MASTER DATA'!R119</f>
        <v>0.83282188876685148</v>
      </c>
      <c r="DR4" s="118">
        <f>'MASTER DATA'!S119</f>
        <v>0.82546945572148955</v>
      </c>
      <c r="DS4" s="118">
        <f>'MASTER DATA'!T119</f>
        <v>0.82902549353709165</v>
      </c>
      <c r="DT4" s="118">
        <f>'MASTER DATA'!U119</f>
        <v>0.81914995790604495</v>
      </c>
      <c r="DU4" s="118">
        <f>'MASTER DATA'!V119</f>
        <v>0.81436360440730016</v>
      </c>
      <c r="DV4" s="118">
        <f>'MASTER DATA'!W119</f>
        <v>0.82514954491682724</v>
      </c>
      <c r="DW4" s="118">
        <f>'MASTER DATA'!X119</f>
        <v>0.81998286908350182</v>
      </c>
      <c r="DX4" s="118">
        <f>'MASTER DATA'!Y119</f>
        <v>0.82603822709616315</v>
      </c>
      <c r="DY4" s="118">
        <f>'MASTER DATA'!Z119</f>
        <v>0.81411577807614532</v>
      </c>
      <c r="DZ4" s="118">
        <f>'MASTER DATA'!AA119</f>
        <v>0.81958325957604272</v>
      </c>
      <c r="EA4" s="118">
        <f>'MASTER DATA'!AB119</f>
        <v>0.81463824809108865</v>
      </c>
      <c r="EB4" s="118">
        <f>'MASTER DATA'!AC119</f>
        <v>0.81699999999999995</v>
      </c>
      <c r="EC4" s="118">
        <f>'MASTER DATA'!AD119</f>
        <v>0.79</v>
      </c>
      <c r="ED4" s="118">
        <f>'MASTER DATA'!AE119</f>
        <v>0.82</v>
      </c>
      <c r="EE4" s="118">
        <f>'MASTER DATA'!AF119</f>
        <v>0.81599999999999995</v>
      </c>
      <c r="EF4" s="118">
        <f>'MASTER DATA'!AG119</f>
        <v>0.82299999999999995</v>
      </c>
      <c r="EG4" s="118">
        <f>'MASTER DATA'!AH119</f>
        <v>0.81899999999999995</v>
      </c>
      <c r="EH4" s="118">
        <f>Update!D6</f>
        <v>0.81799999999999995</v>
      </c>
      <c r="EI4" s="118">
        <f>Update!E6</f>
        <v>0.81899999999999995</v>
      </c>
      <c r="EJ4" s="118">
        <f>Update!F6</f>
        <v>0.81699999999999995</v>
      </c>
      <c r="EK4" s="118">
        <f>Update!G6</f>
        <v>0.82</v>
      </c>
      <c r="EL4" s="118">
        <f>Update!H6</f>
        <v>0.81892229338170019</v>
      </c>
      <c r="EM4" s="118">
        <f>Update!I6</f>
        <v>0.81699999999999995</v>
      </c>
      <c r="EN4" s="118">
        <f>Update!J6</f>
        <v>0.81799999999999995</v>
      </c>
      <c r="EO4" s="118">
        <f>Update!K6</f>
        <v>0.81699999999999995</v>
      </c>
      <c r="EP4" s="118">
        <f>Update!L6</f>
        <v>0.82199999999999995</v>
      </c>
      <c r="EQ4" s="118">
        <f>Update!M6</f>
        <v>0.81799999999999995</v>
      </c>
      <c r="ER4" s="118">
        <f>Update!N6</f>
        <v>0.81699999999999995</v>
      </c>
      <c r="ES4" s="118">
        <f>Update!O6</f>
        <v>0.81899999999999995</v>
      </c>
      <c r="ET4" s="118">
        <f>Update!P6</f>
        <v>0.85599999999999998</v>
      </c>
      <c r="EU4" s="118">
        <f>Update!Q6</f>
        <v>0.81200000000000006</v>
      </c>
      <c r="EV4" s="118">
        <f>Update!R6</f>
        <v>0.82499332442695539</v>
      </c>
      <c r="EW4" s="118">
        <f>Update!S6</f>
        <v>0.81</v>
      </c>
      <c r="EX4" s="118">
        <f>Update!T6</f>
        <v>0.81699999999999995</v>
      </c>
      <c r="EY4" s="118">
        <f>Update!U6</f>
        <v>0.8144313225531461</v>
      </c>
      <c r="EZ4" s="118"/>
      <c r="FA4" s="118"/>
      <c r="FB4" s="118"/>
      <c r="FC4" s="118"/>
      <c r="FD4" s="118"/>
      <c r="FE4" s="118"/>
      <c r="FF4" s="118"/>
      <c r="FG4" s="118"/>
      <c r="FH4" s="118"/>
      <c r="FI4" s="118"/>
      <c r="FJ4" s="118"/>
      <c r="FK4" s="118"/>
      <c r="FL4" s="118"/>
      <c r="FM4" s="118"/>
      <c r="FN4" s="118"/>
      <c r="FO4" s="70"/>
      <c r="FP4" s="70"/>
      <c r="FQ4" s="70"/>
      <c r="FR4" s="70"/>
      <c r="FS4" s="70"/>
      <c r="FT4" s="70"/>
    </row>
    <row r="5" spans="1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DATA'!C118</f>
        <v>Gcal/Ton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76" s="75" customFormat="1" ht="38.25" customHeight="1" x14ac:dyDescent="0.5">
      <c r="B7" s="251" t="s">
        <v>188</v>
      </c>
      <c r="C7" s="251"/>
      <c r="D7" s="251"/>
      <c r="E7" s="251"/>
      <c r="F7" s="252"/>
      <c r="G7" s="296" t="str">
        <f>'MASTER DATA'!B118</f>
        <v>Specific Heat Consumption CO#3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50">
        <f>HLOOKUP($A$3,Update!$B$2:$AAZ$1000,5,0)</f>
        <v>0.8144313225531461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76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76" ht="195" customHeight="1" x14ac:dyDescent="0.35">
      <c r="B9" s="83"/>
      <c r="G9" s="84">
        <f>ED4</f>
        <v>0.82</v>
      </c>
      <c r="AH9" s="57"/>
      <c r="AK9" s="75">
        <f>222/224*100</f>
        <v>99.107142857142861</v>
      </c>
    </row>
    <row r="10" spans="1:176" ht="408.75" customHeight="1" x14ac:dyDescent="0.25">
      <c r="B10" s="247" t="str">
        <f>G7</f>
        <v>Specific Heat Consumption CO#3</v>
      </c>
      <c r="G10" s="84">
        <f>EE3</f>
        <v>0.82099999999999995</v>
      </c>
      <c r="AH10" s="57"/>
      <c r="AI10" s="85"/>
    </row>
    <row r="11" spans="1:176" ht="408" customHeight="1" x14ac:dyDescent="0.25">
      <c r="B11" s="247"/>
      <c r="AH11" s="57"/>
    </row>
    <row r="12" spans="1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76" s="91" customFormat="1" ht="105.75" customHeight="1" x14ac:dyDescent="0.25">
      <c r="B13" s="89" t="s">
        <v>191</v>
      </c>
      <c r="C13" s="90">
        <f>A4</f>
        <v>46113</v>
      </c>
      <c r="D13" s="90">
        <f>C13+1</f>
        <v>46114</v>
      </c>
      <c r="E13" s="90">
        <f t="shared" ref="E13:AD13" si="0">D13+1</f>
        <v>46115</v>
      </c>
      <c r="F13" s="90">
        <f t="shared" si="0"/>
        <v>46116</v>
      </c>
      <c r="G13" s="90">
        <f t="shared" si="0"/>
        <v>46117</v>
      </c>
      <c r="H13" s="90">
        <f t="shared" si="0"/>
        <v>46118</v>
      </c>
      <c r="I13" s="90">
        <f t="shared" si="0"/>
        <v>46119</v>
      </c>
      <c r="J13" s="90">
        <f t="shared" si="0"/>
        <v>46120</v>
      </c>
      <c r="K13" s="90">
        <f t="shared" si="0"/>
        <v>46121</v>
      </c>
      <c r="L13" s="90">
        <f t="shared" si="0"/>
        <v>46122</v>
      </c>
      <c r="M13" s="90">
        <f t="shared" si="0"/>
        <v>46123</v>
      </c>
      <c r="N13" s="90">
        <f t="shared" si="0"/>
        <v>46124</v>
      </c>
      <c r="O13" s="90">
        <f t="shared" si="0"/>
        <v>46125</v>
      </c>
      <c r="P13" s="90">
        <f t="shared" si="0"/>
        <v>46126</v>
      </c>
      <c r="Q13" s="90">
        <f t="shared" si="0"/>
        <v>46127</v>
      </c>
      <c r="R13" s="90">
        <f t="shared" si="0"/>
        <v>46128</v>
      </c>
      <c r="S13" s="90">
        <f t="shared" si="0"/>
        <v>46129</v>
      </c>
      <c r="T13" s="90">
        <f t="shared" si="0"/>
        <v>46130</v>
      </c>
      <c r="U13" s="90">
        <f t="shared" si="0"/>
        <v>46131</v>
      </c>
      <c r="V13" s="90">
        <f t="shared" si="0"/>
        <v>46132</v>
      </c>
      <c r="W13" s="90">
        <f t="shared" si="0"/>
        <v>46133</v>
      </c>
      <c r="X13" s="90">
        <f t="shared" si="0"/>
        <v>46134</v>
      </c>
      <c r="Y13" s="90">
        <f t="shared" si="0"/>
        <v>46135</v>
      </c>
      <c r="Z13" s="90">
        <f t="shared" si="0"/>
        <v>46136</v>
      </c>
      <c r="AA13" s="90">
        <f t="shared" si="0"/>
        <v>46137</v>
      </c>
      <c r="AB13" s="90">
        <f t="shared" si="0"/>
        <v>46138</v>
      </c>
      <c r="AC13" s="90">
        <f t="shared" si="0"/>
        <v>46139</v>
      </c>
      <c r="AD13" s="90">
        <f t="shared" si="0"/>
        <v>46140</v>
      </c>
      <c r="AE13" s="90">
        <f t="shared" ref="AE13" si="1">AD13+1</f>
        <v>46141</v>
      </c>
      <c r="AF13" s="90">
        <f t="shared" ref="AF13" si="2">AE13+1</f>
        <v>46142</v>
      </c>
      <c r="AG13" s="90">
        <f t="shared" ref="AG13" si="3">AF13+1</f>
        <v>46143</v>
      </c>
    </row>
    <row r="14" spans="1:176" ht="48" customHeight="1" x14ac:dyDescent="0.35">
      <c r="B14" s="58" t="s">
        <v>5</v>
      </c>
      <c r="C14" s="220">
        <v>0.81977501441741318</v>
      </c>
      <c r="D14" s="220">
        <v>0.83239117913593796</v>
      </c>
      <c r="E14" s="220">
        <v>0.83351563094568804</v>
      </c>
      <c r="F14" s="220">
        <v>0.82874404773904609</v>
      </c>
      <c r="G14" s="220">
        <v>0.83025792345812843</v>
      </c>
      <c r="H14" s="220">
        <v>0.81387236506876892</v>
      </c>
      <c r="I14" s="220">
        <v>0.81212749318365607</v>
      </c>
      <c r="J14" s="220">
        <v>0.82333940953933438</v>
      </c>
      <c r="K14" s="220">
        <v>0.8385491439834738</v>
      </c>
      <c r="L14" s="220">
        <v>0.86686168909027594</v>
      </c>
      <c r="M14" s="220">
        <v>0.84723722279263958</v>
      </c>
      <c r="N14" s="220">
        <v>0.76597708394708375</v>
      </c>
      <c r="O14" s="220"/>
      <c r="P14" s="220"/>
      <c r="Q14" s="220"/>
      <c r="R14" s="220"/>
      <c r="S14" s="220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1:176" ht="48" customHeight="1" x14ac:dyDescent="0.35">
      <c r="B15" s="58" t="s">
        <v>4</v>
      </c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93"/>
    </row>
    <row r="16" spans="1:176" ht="48" customHeight="1" x14ac:dyDescent="0.35">
      <c r="B16" s="58" t="s">
        <v>200</v>
      </c>
      <c r="C16" s="120">
        <v>0.87</v>
      </c>
      <c r="D16" s="120">
        <v>0.87</v>
      </c>
      <c r="E16" s="120">
        <v>0.87</v>
      </c>
      <c r="F16" s="120">
        <v>0.87</v>
      </c>
      <c r="G16" s="120">
        <v>0.87</v>
      </c>
      <c r="H16" s="120">
        <v>0.87</v>
      </c>
      <c r="I16" s="120">
        <v>0.87</v>
      </c>
      <c r="J16" s="120">
        <v>0.87</v>
      </c>
      <c r="K16" s="120">
        <v>0.87</v>
      </c>
      <c r="L16" s="120">
        <v>0.87</v>
      </c>
      <c r="M16" s="120">
        <v>0.87</v>
      </c>
      <c r="N16" s="120">
        <v>0.87</v>
      </c>
      <c r="O16" s="120">
        <v>0.87</v>
      </c>
      <c r="P16" s="120">
        <v>0.87</v>
      </c>
      <c r="Q16" s="120">
        <v>0.87</v>
      </c>
      <c r="R16" s="120">
        <v>0.87</v>
      </c>
      <c r="S16" s="120">
        <v>0.87</v>
      </c>
      <c r="T16" s="120">
        <v>0.87</v>
      </c>
      <c r="U16" s="120">
        <v>0.87</v>
      </c>
      <c r="V16" s="120">
        <v>0.87</v>
      </c>
      <c r="W16" s="120">
        <v>0.87</v>
      </c>
      <c r="X16" s="120">
        <v>0.87</v>
      </c>
      <c r="Y16" s="120">
        <v>0.87</v>
      </c>
      <c r="Z16" s="120">
        <v>0.87</v>
      </c>
      <c r="AA16" s="120">
        <v>0.87</v>
      </c>
      <c r="AB16" s="120">
        <v>0.87</v>
      </c>
      <c r="AC16" s="120">
        <v>0.87</v>
      </c>
      <c r="AD16" s="120">
        <v>0.87</v>
      </c>
      <c r="AE16" s="120">
        <v>0.87</v>
      </c>
      <c r="AF16" s="120">
        <v>0.87</v>
      </c>
      <c r="AG16" s="120">
        <v>0.87</v>
      </c>
      <c r="AH16"/>
    </row>
    <row r="17" spans="2:34" ht="48" customHeight="1" x14ac:dyDescent="0.35">
      <c r="B17" s="58" t="s">
        <v>201</v>
      </c>
      <c r="C17" s="120">
        <v>0.8145</v>
      </c>
      <c r="D17" s="117">
        <v>0.8145</v>
      </c>
      <c r="E17" s="117">
        <v>0.8145</v>
      </c>
      <c r="F17" s="117">
        <v>0.8145</v>
      </c>
      <c r="G17" s="117">
        <v>0.8145</v>
      </c>
      <c r="H17" s="117">
        <v>0.8145</v>
      </c>
      <c r="I17" s="117">
        <v>0.8145</v>
      </c>
      <c r="J17" s="117">
        <v>0.8145</v>
      </c>
      <c r="K17" s="117">
        <v>0.8145</v>
      </c>
      <c r="L17" s="117">
        <v>0.8145</v>
      </c>
      <c r="M17" s="117">
        <v>0.8145</v>
      </c>
      <c r="N17" s="117">
        <v>0.8145</v>
      </c>
      <c r="O17" s="117">
        <v>0.8145</v>
      </c>
      <c r="P17" s="117">
        <v>0.8145</v>
      </c>
      <c r="Q17" s="117">
        <v>0.8145</v>
      </c>
      <c r="R17" s="117">
        <v>0.8145</v>
      </c>
      <c r="S17" s="117">
        <v>0.8145</v>
      </c>
      <c r="T17" s="117">
        <v>0.8145</v>
      </c>
      <c r="U17" s="117">
        <v>0.8145</v>
      </c>
      <c r="V17" s="117">
        <v>0.8145</v>
      </c>
      <c r="W17" s="117">
        <v>0.8145</v>
      </c>
      <c r="X17" s="117">
        <v>0.8145</v>
      </c>
      <c r="Y17" s="117">
        <v>0.8145</v>
      </c>
      <c r="Z17" s="117">
        <v>0.8145</v>
      </c>
      <c r="AA17" s="117">
        <v>0.8145</v>
      </c>
      <c r="AB17" s="117">
        <v>0.8145</v>
      </c>
      <c r="AC17" s="117">
        <v>0.8145</v>
      </c>
      <c r="AD17" s="117">
        <v>0.8145</v>
      </c>
      <c r="AE17" s="117">
        <v>0.8145</v>
      </c>
      <c r="AF17" s="117">
        <v>0.8145</v>
      </c>
      <c r="AG17" s="117">
        <v>0.8145</v>
      </c>
      <c r="AH17" s="58"/>
    </row>
    <row r="18" spans="2:34" ht="48" customHeight="1" x14ac:dyDescent="0.35">
      <c r="B18" s="58" t="s">
        <v>225</v>
      </c>
      <c r="C18" s="120">
        <v>0.75890000000000002</v>
      </c>
      <c r="D18" s="120">
        <v>0.75890000000000002</v>
      </c>
      <c r="E18" s="120">
        <v>0.75890000000000002</v>
      </c>
      <c r="F18" s="120">
        <v>0.75890000000000002</v>
      </c>
      <c r="G18" s="120">
        <v>0.75890000000000002</v>
      </c>
      <c r="H18" s="120">
        <v>0.75890000000000002</v>
      </c>
      <c r="I18" s="120">
        <v>0.75890000000000002</v>
      </c>
      <c r="J18" s="120">
        <v>0.75890000000000002</v>
      </c>
      <c r="K18" s="120">
        <v>0.75890000000000002</v>
      </c>
      <c r="L18" s="120">
        <v>0.75890000000000002</v>
      </c>
      <c r="M18" s="120">
        <v>0.75890000000000002</v>
      </c>
      <c r="N18" s="120">
        <v>0.75890000000000002</v>
      </c>
      <c r="O18" s="120">
        <v>0.75890000000000002</v>
      </c>
      <c r="P18" s="120">
        <v>0.75890000000000002</v>
      </c>
      <c r="Q18" s="120">
        <v>0.75890000000000002</v>
      </c>
      <c r="R18" s="120">
        <v>0.75890000000000002</v>
      </c>
      <c r="S18" s="120">
        <v>0.75890000000000002</v>
      </c>
      <c r="T18" s="120">
        <v>0.75890000000000002</v>
      </c>
      <c r="U18" s="120">
        <v>0.75890000000000002</v>
      </c>
      <c r="V18" s="120">
        <v>0.75890000000000002</v>
      </c>
      <c r="W18" s="120">
        <v>0.75890000000000002</v>
      </c>
      <c r="X18" s="120">
        <v>0.75890000000000002</v>
      </c>
      <c r="Y18" s="120">
        <v>0.75890000000000002</v>
      </c>
      <c r="Z18" s="120">
        <v>0.75890000000000002</v>
      </c>
      <c r="AA18" s="120">
        <v>0.75890000000000002</v>
      </c>
      <c r="AB18" s="120">
        <v>0.75890000000000002</v>
      </c>
      <c r="AC18" s="120">
        <v>0.75890000000000002</v>
      </c>
      <c r="AD18" s="120">
        <v>0.75890000000000002</v>
      </c>
      <c r="AE18" s="120">
        <v>0.75890000000000002</v>
      </c>
      <c r="AF18" s="120">
        <v>0.75890000000000002</v>
      </c>
      <c r="AG18" s="120">
        <v>0.75890000000000002</v>
      </c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  <c r="T39" s="46">
        <v>60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</mergeCells>
  <conditionalFormatting sqref="C15:AG15">
    <cfRule type="cellIs" dxfId="11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6" orientation="landscape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>
    <tabColor theme="9" tint="0.59999389629810485"/>
    <pageSetUpPr fitToPage="1"/>
  </sheetPr>
  <dimension ref="A1:ZY54"/>
  <sheetViews>
    <sheetView topLeftCell="A13" zoomScale="40" zoomScaleNormal="40" workbookViewId="0">
      <selection activeCell="X25" sqref="X25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2" width="14.28515625" style="46" customWidth="1"/>
    <col min="153" max="153" width="12.28515625" style="46" bestFit="1" customWidth="1"/>
    <col min="154" max="155" width="12.7109375" style="46" bestFit="1" customWidth="1"/>
    <col min="156" max="16384" width="9.28515625" style="46"/>
  </cols>
  <sheetData>
    <row r="1" spans="1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Specific Heat Consumption CO#4</v>
      </c>
      <c r="DR1" s="56" t="str">
        <f>S6</f>
        <v>Gcal/Ton</v>
      </c>
    </row>
    <row r="2" spans="1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</row>
    <row r="3" spans="1:176" ht="41.45" customHeight="1" x14ac:dyDescent="0.5">
      <c r="A3" s="237">
        <f>'MKPI Utility Cost CO 3'!$A$3</f>
        <v>46112</v>
      </c>
      <c r="B3" s="25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300">
        <f>HLOOKUP($G$3,Update!$B$2:$AAZ$1000,33,0)</f>
        <v>0.81899999999999995</v>
      </c>
      <c r="AC3" s="30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118">
        <f>'MASTER DATA'!Q136</f>
        <v>0.82499999999999996</v>
      </c>
      <c r="DQ3" s="118">
        <f>'MASTER DATA'!R136</f>
        <v>0.82499999999999996</v>
      </c>
      <c r="DR3" s="118">
        <f>'MASTER DATA'!S136</f>
        <v>0.82499999999999996</v>
      </c>
      <c r="DS3" s="118">
        <f>'MASTER DATA'!T136</f>
        <v>0.82499999999999996</v>
      </c>
      <c r="DT3" s="118">
        <f>'MASTER DATA'!U136</f>
        <v>0.82499999999999996</v>
      </c>
      <c r="DU3" s="118">
        <f>'MASTER DATA'!V136</f>
        <v>0.82499999999999996</v>
      </c>
      <c r="DV3" s="118">
        <f>'MASTER DATA'!W136</f>
        <v>0.82499999999999996</v>
      </c>
      <c r="DW3" s="118">
        <f>'MASTER DATA'!X136</f>
        <v>0.82499999999999996</v>
      </c>
      <c r="DX3" s="118">
        <f>'MASTER DATA'!Y136</f>
        <v>0.82499999999999996</v>
      </c>
      <c r="DY3" s="118">
        <f>'MASTER DATA'!Z136</f>
        <v>0.82499999999999996</v>
      </c>
      <c r="DZ3" s="118">
        <f>'MASTER DATA'!AA136</f>
        <v>0.82499999999999996</v>
      </c>
      <c r="EA3" s="118">
        <f>'MASTER DATA'!AB136</f>
        <v>0.82499999999999996</v>
      </c>
      <c r="EB3" s="118">
        <f>'MASTER DATA'!AC136</f>
        <v>0.82099999999999995</v>
      </c>
      <c r="EC3" s="118">
        <f>'MASTER DATA'!AD136</f>
        <v>0.82099999999999995</v>
      </c>
      <c r="ED3" s="118">
        <f>'MASTER DATA'!AE136</f>
        <v>0.82099999999999995</v>
      </c>
      <c r="EE3" s="118">
        <f>'MASTER DATA'!AF136</f>
        <v>0.82099999999999995</v>
      </c>
      <c r="EF3" s="118">
        <f>'MASTER DATA'!AG136</f>
        <v>0.82099999999999995</v>
      </c>
      <c r="EG3" s="118">
        <f>'MASTER DATA'!AH136</f>
        <v>0.82099999999999995</v>
      </c>
      <c r="EH3" s="118">
        <f>Update!D34</f>
        <v>0.82099999999999995</v>
      </c>
      <c r="EI3" s="118">
        <f>Update!E34</f>
        <v>0.82099999999999995</v>
      </c>
      <c r="EJ3" s="118">
        <f>Update!F34</f>
        <v>0.82099999999999995</v>
      </c>
      <c r="EK3" s="118">
        <f>Update!G34</f>
        <v>0.82099999999999995</v>
      </c>
      <c r="EL3" s="118">
        <f>Update!H34</f>
        <v>0.82099999999999995</v>
      </c>
      <c r="EM3" s="118">
        <f>Update!I34</f>
        <v>0.82099999999999995</v>
      </c>
      <c r="EN3" s="118">
        <f>Update!J34</f>
        <v>0.81899999999999995</v>
      </c>
      <c r="EO3" s="118">
        <f>Update!K34</f>
        <v>0.81899999999999995</v>
      </c>
      <c r="EP3" s="118">
        <f>Update!L34</f>
        <v>0.81679999999999997</v>
      </c>
      <c r="EQ3" s="118">
        <f>Update!M34</f>
        <v>0.81899999999999995</v>
      </c>
      <c r="ER3" s="118">
        <f>Update!N34</f>
        <v>0.81899999999999995</v>
      </c>
      <c r="ES3" s="118">
        <f>Update!O34</f>
        <v>0.81899999999999995</v>
      </c>
      <c r="ET3" s="118">
        <f>Update!P34</f>
        <v>0.81899999999999995</v>
      </c>
      <c r="EU3" s="118">
        <f>Update!Q34</f>
        <v>0.81899999999999995</v>
      </c>
      <c r="EV3" s="118">
        <f>Update!R34</f>
        <v>0.81899999999999995</v>
      </c>
      <c r="EW3" s="118">
        <f>Update!S34</f>
        <v>0.81899999999999995</v>
      </c>
      <c r="EX3" s="118">
        <f>Update!T34</f>
        <v>0.81899999999999995</v>
      </c>
      <c r="EY3" s="118">
        <f>Update!U34</f>
        <v>0.81899999999999995</v>
      </c>
      <c r="EZ3" s="118"/>
      <c r="FA3" s="118"/>
      <c r="FB3" s="118"/>
      <c r="FC3" s="118"/>
      <c r="FD3" s="118"/>
      <c r="FE3" s="118"/>
      <c r="FF3" s="118"/>
      <c r="FG3" s="118"/>
      <c r="FH3" s="118"/>
      <c r="FI3" s="118"/>
      <c r="FJ3" s="118"/>
      <c r="FK3" s="118"/>
      <c r="FL3" s="118"/>
      <c r="FM3" s="118"/>
      <c r="FN3" s="118"/>
      <c r="FO3" s="70"/>
      <c r="FP3" s="70"/>
      <c r="FQ3" s="70"/>
      <c r="FR3" s="70"/>
      <c r="FS3" s="70"/>
      <c r="FT3" s="70"/>
    </row>
    <row r="4" spans="1:176" ht="41.45" customHeight="1" x14ac:dyDescent="0.5">
      <c r="A4" s="237">
        <f>+A3+1</f>
        <v>46113</v>
      </c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229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118">
        <f>'MASTER DATA'!Q137</f>
        <v>0.83615395236091272</v>
      </c>
      <c r="DQ4" s="118">
        <f>'MASTER DATA'!R137</f>
        <v>0.8179423569832438</v>
      </c>
      <c r="DR4" s="118">
        <f>'MASTER DATA'!S137</f>
        <v>0.81641357060470354</v>
      </c>
      <c r="DS4" s="118">
        <f>'MASTER DATA'!T137</f>
        <v>0.81556205454262387</v>
      </c>
      <c r="DT4" s="118">
        <f>'MASTER DATA'!U137</f>
        <v>0.81887805136606207</v>
      </c>
      <c r="DU4" s="118">
        <f>'MASTER DATA'!V137</f>
        <v>0.82598815514747936</v>
      </c>
      <c r="DV4" s="118">
        <f>'MASTER DATA'!W137</f>
        <v>0.87661370477112954</v>
      </c>
      <c r="DW4" s="118">
        <f>'MASTER DATA'!X137</f>
        <v>0.82246843913803436</v>
      </c>
      <c r="DX4" s="118">
        <f>'MASTER DATA'!Y137</f>
        <v>0.82085597323756099</v>
      </c>
      <c r="DY4" s="118">
        <f>'MASTER DATA'!Z137</f>
        <v>0.81986908638099498</v>
      </c>
      <c r="DZ4" s="118">
        <f>'MASTER DATA'!AA137</f>
        <v>0.81951057732313737</v>
      </c>
      <c r="EA4" s="118">
        <f>'MASTER DATA'!AB137</f>
        <v>0.81218636902366359</v>
      </c>
      <c r="EB4" s="118">
        <f>'MASTER DATA'!AC137</f>
        <v>0.82099999999999995</v>
      </c>
      <c r="EC4" s="118">
        <f>'MASTER DATA'!AD137</f>
        <v>0.8</v>
      </c>
      <c r="ED4" s="118">
        <f>'MASTER DATA'!AE137</f>
        <v>0.82</v>
      </c>
      <c r="EE4" s="118">
        <f>'MASTER DATA'!AF137</f>
        <v>0.82099999999999995</v>
      </c>
      <c r="EF4" s="118">
        <f>'MASTER DATA'!AG137</f>
        <v>0.81899999999999995</v>
      </c>
      <c r="EG4" s="118">
        <f>'MASTER DATA'!AH137</f>
        <v>0.82</v>
      </c>
      <c r="EH4" s="118">
        <f>Update!D35</f>
        <v>0.81799999999999995</v>
      </c>
      <c r="EI4" s="118">
        <f>Update!E35</f>
        <v>0.81899999999999995</v>
      </c>
      <c r="EJ4" s="118">
        <f>Update!F35</f>
        <v>0.81699999999999995</v>
      </c>
      <c r="EK4" s="118">
        <f>Update!G35</f>
        <v>0.82</v>
      </c>
      <c r="EL4" s="118">
        <f>Update!H35</f>
        <v>0.81892229338170019</v>
      </c>
      <c r="EM4" s="118">
        <f>Update!I35</f>
        <v>0.81699999999999995</v>
      </c>
      <c r="EN4" s="118">
        <f>Update!J35</f>
        <v>0.81799999999999995</v>
      </c>
      <c r="EO4" s="118">
        <f>Update!K35</f>
        <v>0.81699999999999995</v>
      </c>
      <c r="EP4" s="118">
        <f>Update!L35</f>
        <v>0.82199999999999995</v>
      </c>
      <c r="EQ4" s="118">
        <f>Update!M35</f>
        <v>0.81799999999999995</v>
      </c>
      <c r="ER4" s="118">
        <f>Update!N35</f>
        <v>0.81699999999999995</v>
      </c>
      <c r="ES4" s="118">
        <f>Update!O35</f>
        <v>0.81899999999999995</v>
      </c>
      <c r="ET4" s="118">
        <f>Update!P35</f>
        <v>0.81699999999999995</v>
      </c>
      <c r="EU4" s="118">
        <f>Update!Q35</f>
        <v>0.81799999999999995</v>
      </c>
      <c r="EV4" s="118">
        <f>Update!R35</f>
        <v>0.82266869726369085</v>
      </c>
      <c r="EW4" s="118">
        <f>Update!S35</f>
        <v>0.81799999999999995</v>
      </c>
      <c r="EX4" s="118">
        <f>Update!T35</f>
        <v>0.82</v>
      </c>
      <c r="EY4" s="118">
        <f>Update!U35</f>
        <v>0.81738219269258072</v>
      </c>
      <c r="EZ4" s="118"/>
      <c r="FA4" s="118"/>
      <c r="FB4" s="118"/>
      <c r="FC4" s="118"/>
      <c r="FD4" s="118"/>
      <c r="FE4" s="118"/>
      <c r="FF4" s="118"/>
      <c r="FG4" s="118"/>
      <c r="FH4" s="118"/>
      <c r="FI4" s="118"/>
      <c r="FJ4" s="118"/>
      <c r="FK4" s="118"/>
      <c r="FL4" s="118"/>
      <c r="FM4" s="118"/>
      <c r="FN4" s="118"/>
      <c r="FO4" s="70"/>
      <c r="FP4" s="70"/>
      <c r="FQ4" s="70"/>
      <c r="FR4" s="70"/>
      <c r="FS4" s="70"/>
      <c r="FT4" s="70"/>
    </row>
    <row r="5" spans="1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DATA'!C136</f>
        <v>Gcal/Ton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76" s="75" customFormat="1" ht="38.25" customHeight="1" x14ac:dyDescent="0.5">
      <c r="B7" s="251" t="s">
        <v>188</v>
      </c>
      <c r="C7" s="251"/>
      <c r="D7" s="251"/>
      <c r="E7" s="251"/>
      <c r="F7" s="252"/>
      <c r="G7" s="296" t="str">
        <f>'MASTER DATA'!B136</f>
        <v>Specific Heat Consumption CO#4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50">
        <f>HLOOKUP($A$3,Update!$B$2:$AAZ$1000,34,0)</f>
        <v>0.81738219269258072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76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76" ht="195" customHeight="1" x14ac:dyDescent="0.35">
      <c r="B9" s="83"/>
      <c r="G9" s="84">
        <f>ED4</f>
        <v>0.82</v>
      </c>
      <c r="AH9" s="57"/>
      <c r="AK9" s="75">
        <f>222/224*100</f>
        <v>99.107142857142861</v>
      </c>
      <c r="EB9" s="46" t="s">
        <v>442</v>
      </c>
    </row>
    <row r="10" spans="1:176" ht="408.75" customHeight="1" x14ac:dyDescent="0.25">
      <c r="B10" s="247" t="str">
        <f>G7</f>
        <v>Specific Heat Consumption CO#4</v>
      </c>
      <c r="G10" s="84">
        <f>EE3</f>
        <v>0.82099999999999995</v>
      </c>
      <c r="AH10" s="57"/>
      <c r="AI10" s="85"/>
    </row>
    <row r="11" spans="1:176" ht="408" customHeight="1" x14ac:dyDescent="0.25">
      <c r="B11" s="247"/>
      <c r="AH11" s="57"/>
    </row>
    <row r="12" spans="1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76" s="91" customFormat="1" ht="105.75" customHeight="1" x14ac:dyDescent="0.25">
      <c r="B13" s="89" t="s">
        <v>191</v>
      </c>
      <c r="C13" s="90">
        <f>A4</f>
        <v>46113</v>
      </c>
      <c r="D13" s="90">
        <f>C13+1</f>
        <v>46114</v>
      </c>
      <c r="E13" s="90">
        <f t="shared" ref="E13:AD13" si="0">D13+1</f>
        <v>46115</v>
      </c>
      <c r="F13" s="90">
        <f t="shared" si="0"/>
        <v>46116</v>
      </c>
      <c r="G13" s="90">
        <f t="shared" si="0"/>
        <v>46117</v>
      </c>
      <c r="H13" s="90">
        <f t="shared" si="0"/>
        <v>46118</v>
      </c>
      <c r="I13" s="90">
        <f t="shared" si="0"/>
        <v>46119</v>
      </c>
      <c r="J13" s="90">
        <f t="shared" si="0"/>
        <v>46120</v>
      </c>
      <c r="K13" s="90">
        <f t="shared" si="0"/>
        <v>46121</v>
      </c>
      <c r="L13" s="90">
        <f t="shared" si="0"/>
        <v>46122</v>
      </c>
      <c r="M13" s="90">
        <f t="shared" si="0"/>
        <v>46123</v>
      </c>
      <c r="N13" s="90">
        <f t="shared" si="0"/>
        <v>46124</v>
      </c>
      <c r="O13" s="90">
        <f t="shared" si="0"/>
        <v>46125</v>
      </c>
      <c r="P13" s="90">
        <f t="shared" si="0"/>
        <v>46126</v>
      </c>
      <c r="Q13" s="90">
        <f t="shared" si="0"/>
        <v>46127</v>
      </c>
      <c r="R13" s="90">
        <f t="shared" si="0"/>
        <v>46128</v>
      </c>
      <c r="S13" s="90">
        <f t="shared" si="0"/>
        <v>46129</v>
      </c>
      <c r="T13" s="90">
        <f t="shared" si="0"/>
        <v>46130</v>
      </c>
      <c r="U13" s="90">
        <f t="shared" si="0"/>
        <v>46131</v>
      </c>
      <c r="V13" s="90">
        <f t="shared" si="0"/>
        <v>46132</v>
      </c>
      <c r="W13" s="90">
        <f t="shared" si="0"/>
        <v>46133</v>
      </c>
      <c r="X13" s="90">
        <f t="shared" si="0"/>
        <v>46134</v>
      </c>
      <c r="Y13" s="90">
        <f t="shared" si="0"/>
        <v>46135</v>
      </c>
      <c r="Z13" s="90">
        <f t="shared" si="0"/>
        <v>46136</v>
      </c>
      <c r="AA13" s="90">
        <f t="shared" si="0"/>
        <v>46137</v>
      </c>
      <c r="AB13" s="90">
        <f t="shared" si="0"/>
        <v>46138</v>
      </c>
      <c r="AC13" s="90">
        <f t="shared" si="0"/>
        <v>46139</v>
      </c>
      <c r="AD13" s="90">
        <f t="shared" si="0"/>
        <v>46140</v>
      </c>
      <c r="AE13" s="90">
        <f t="shared" ref="AE13" si="1">AD13+1</f>
        <v>46141</v>
      </c>
      <c r="AF13" s="90">
        <f t="shared" ref="AF13" si="2">AE13+1</f>
        <v>46142</v>
      </c>
      <c r="AG13" s="90">
        <f t="shared" ref="AG13" si="3">AF13+1</f>
        <v>46143</v>
      </c>
    </row>
    <row r="14" spans="1:176" ht="48" customHeight="1" x14ac:dyDescent="0.35">
      <c r="B14" s="58" t="s">
        <v>5</v>
      </c>
      <c r="C14" s="221">
        <v>0.82728654906535581</v>
      </c>
      <c r="D14" s="221">
        <v>0.83251317331131658</v>
      </c>
      <c r="E14" s="221">
        <v>0.81867090511033891</v>
      </c>
      <c r="F14" s="221">
        <v>0.81074550106507093</v>
      </c>
      <c r="G14" s="221">
        <v>0.79111818854838478</v>
      </c>
      <c r="H14" s="221">
        <v>0.81731934433460784</v>
      </c>
      <c r="I14" s="221">
        <v>0.7927881260219154</v>
      </c>
      <c r="J14" s="221">
        <v>0.80143723648754761</v>
      </c>
      <c r="K14" s="221">
        <v>0.77961838312290199</v>
      </c>
      <c r="L14" s="221">
        <v>0.78376502010017224</v>
      </c>
      <c r="M14" s="221">
        <v>0.85176184789555509</v>
      </c>
      <c r="N14" s="221">
        <v>0.79712890669702174</v>
      </c>
      <c r="O14" s="221"/>
      <c r="P14" s="221"/>
      <c r="Q14" s="221"/>
      <c r="R14" s="221"/>
      <c r="S14" s="221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1:176" ht="48" customHeight="1" x14ac:dyDescent="0.35">
      <c r="B15" s="58" t="s">
        <v>4</v>
      </c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93"/>
    </row>
    <row r="16" spans="1:176" ht="48" customHeight="1" x14ac:dyDescent="0.35">
      <c r="B16" s="58" t="s">
        <v>200</v>
      </c>
      <c r="C16" s="120">
        <v>0.91249999999999998</v>
      </c>
      <c r="D16" s="120">
        <v>0.91249999999999998</v>
      </c>
      <c r="E16" s="120">
        <v>0.91249999999999998</v>
      </c>
      <c r="F16" s="120">
        <v>0.91249999999999998</v>
      </c>
      <c r="G16" s="120">
        <v>0.91249999999999998</v>
      </c>
      <c r="H16" s="120">
        <v>0.91249999999999998</v>
      </c>
      <c r="I16" s="120">
        <v>0.91249999999999998</v>
      </c>
      <c r="J16" s="120">
        <v>0.91249999999999998</v>
      </c>
      <c r="K16" s="120">
        <v>0.91249999999999998</v>
      </c>
      <c r="L16" s="120">
        <v>0.91249999999999998</v>
      </c>
      <c r="M16" s="120">
        <v>0.91249999999999998</v>
      </c>
      <c r="N16" s="120">
        <v>0.91249999999999998</v>
      </c>
      <c r="O16" s="120">
        <v>0.91249999999999998</v>
      </c>
      <c r="P16" s="120">
        <v>0.91249999999999998</v>
      </c>
      <c r="Q16" s="120">
        <v>0.91249999999999998</v>
      </c>
      <c r="R16" s="120">
        <v>0.91249999999999998</v>
      </c>
      <c r="S16" s="120">
        <v>0.91249999999999998</v>
      </c>
      <c r="T16" s="120">
        <v>0.91249999999999998</v>
      </c>
      <c r="U16" s="120">
        <v>0.91249999999999998</v>
      </c>
      <c r="V16" s="120">
        <v>0.91249999999999998</v>
      </c>
      <c r="W16" s="120">
        <v>0.91249999999999998</v>
      </c>
      <c r="X16" s="120">
        <v>0.91249999999999998</v>
      </c>
      <c r="Y16" s="120">
        <v>0.91249999999999998</v>
      </c>
      <c r="Z16" s="120">
        <v>0.91249999999999998</v>
      </c>
      <c r="AA16" s="120">
        <v>0.91249999999999998</v>
      </c>
      <c r="AB16" s="120">
        <v>0.91249999999999998</v>
      </c>
      <c r="AC16" s="120">
        <v>0.91249999999999998</v>
      </c>
      <c r="AD16" s="120">
        <v>0.91249999999999998</v>
      </c>
      <c r="AE16" s="120">
        <v>0.91249999999999998</v>
      </c>
      <c r="AF16" s="120">
        <v>0.91249999999999998</v>
      </c>
      <c r="AG16" s="120">
        <v>0.91249999999999998</v>
      </c>
      <c r="AH16"/>
    </row>
    <row r="17" spans="2:34" ht="48" customHeight="1" x14ac:dyDescent="0.35">
      <c r="B17" s="58" t="s">
        <v>201</v>
      </c>
      <c r="C17" s="120">
        <v>0.81740000000000002</v>
      </c>
      <c r="D17" s="117">
        <v>0.81740000000000002</v>
      </c>
      <c r="E17" s="117">
        <v>0.81740000000000002</v>
      </c>
      <c r="F17" s="117">
        <v>0.81740000000000002</v>
      </c>
      <c r="G17" s="117">
        <v>0.81740000000000002</v>
      </c>
      <c r="H17" s="117">
        <v>0.81740000000000002</v>
      </c>
      <c r="I17" s="117">
        <v>0.81740000000000002</v>
      </c>
      <c r="J17" s="117">
        <v>0.81740000000000002</v>
      </c>
      <c r="K17" s="117">
        <v>0.81740000000000002</v>
      </c>
      <c r="L17" s="117">
        <v>0.81740000000000002</v>
      </c>
      <c r="M17" s="117">
        <v>0.81740000000000002</v>
      </c>
      <c r="N17" s="117">
        <v>0.81740000000000002</v>
      </c>
      <c r="O17" s="117">
        <v>0.81740000000000002</v>
      </c>
      <c r="P17" s="117">
        <v>0.81740000000000002</v>
      </c>
      <c r="Q17" s="117">
        <v>0.81740000000000002</v>
      </c>
      <c r="R17" s="117">
        <v>0.81740000000000002</v>
      </c>
      <c r="S17" s="117">
        <v>0.81740000000000002</v>
      </c>
      <c r="T17" s="117">
        <v>0.81740000000000002</v>
      </c>
      <c r="U17" s="117">
        <v>0.81740000000000002</v>
      </c>
      <c r="V17" s="117">
        <v>0.81740000000000002</v>
      </c>
      <c r="W17" s="117">
        <v>0.81740000000000002</v>
      </c>
      <c r="X17" s="117">
        <v>0.81740000000000002</v>
      </c>
      <c r="Y17" s="117">
        <v>0.81740000000000002</v>
      </c>
      <c r="Z17" s="117">
        <v>0.81740000000000002</v>
      </c>
      <c r="AA17" s="117">
        <v>0.81740000000000002</v>
      </c>
      <c r="AB17" s="117">
        <v>0.81740000000000002</v>
      </c>
      <c r="AC17" s="117">
        <v>0.81740000000000002</v>
      </c>
      <c r="AD17" s="117">
        <v>0.81740000000000002</v>
      </c>
      <c r="AE17" s="117">
        <v>0.81740000000000002</v>
      </c>
      <c r="AF17" s="117">
        <v>0.81740000000000002</v>
      </c>
      <c r="AG17" s="117">
        <v>0.81740000000000002</v>
      </c>
      <c r="AH17" s="58"/>
    </row>
    <row r="18" spans="2:34" ht="48" customHeight="1" x14ac:dyDescent="0.35">
      <c r="B18" s="58" t="s">
        <v>225</v>
      </c>
      <c r="C18" s="120">
        <v>0.72230000000000005</v>
      </c>
      <c r="D18" s="120">
        <v>0.72230000000000005</v>
      </c>
      <c r="E18" s="120">
        <v>0.72230000000000005</v>
      </c>
      <c r="F18" s="120">
        <v>0.72230000000000005</v>
      </c>
      <c r="G18" s="120">
        <v>0.72230000000000005</v>
      </c>
      <c r="H18" s="120">
        <v>0.72230000000000005</v>
      </c>
      <c r="I18" s="120">
        <v>0.72230000000000005</v>
      </c>
      <c r="J18" s="120">
        <v>0.72230000000000005</v>
      </c>
      <c r="K18" s="120">
        <v>0.72230000000000005</v>
      </c>
      <c r="L18" s="120">
        <v>0.72230000000000005</v>
      </c>
      <c r="M18" s="120">
        <v>0.72230000000000005</v>
      </c>
      <c r="N18" s="120">
        <v>0.72230000000000005</v>
      </c>
      <c r="O18" s="120">
        <v>0.72230000000000005</v>
      </c>
      <c r="P18" s="120">
        <v>0.72230000000000005</v>
      </c>
      <c r="Q18" s="120">
        <v>0.72230000000000005</v>
      </c>
      <c r="R18" s="120">
        <v>0.72230000000000005</v>
      </c>
      <c r="S18" s="120">
        <v>0.72230000000000005</v>
      </c>
      <c r="T18" s="120">
        <v>0.72230000000000005</v>
      </c>
      <c r="U18" s="120">
        <v>0.72230000000000005</v>
      </c>
      <c r="V18" s="120">
        <v>0.72230000000000005</v>
      </c>
      <c r="W18" s="120">
        <v>0.72230000000000005</v>
      </c>
      <c r="X18" s="120">
        <v>0.72230000000000005</v>
      </c>
      <c r="Y18" s="120">
        <v>0.72230000000000005</v>
      </c>
      <c r="Z18" s="120">
        <v>0.72230000000000005</v>
      </c>
      <c r="AA18" s="120">
        <v>0.72230000000000005</v>
      </c>
      <c r="AB18" s="120">
        <v>0.72230000000000005</v>
      </c>
      <c r="AC18" s="120">
        <v>0.72230000000000005</v>
      </c>
      <c r="AD18" s="120">
        <v>0.72230000000000005</v>
      </c>
      <c r="AE18" s="120">
        <v>0.72230000000000005</v>
      </c>
      <c r="AF18" s="120">
        <v>0.72230000000000005</v>
      </c>
      <c r="AG18" s="120">
        <v>0.72230000000000005</v>
      </c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</mergeCells>
  <conditionalFormatting sqref="C15:AG15">
    <cfRule type="cellIs" dxfId="10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9" tint="-0.249977111117893"/>
    <pageSetUpPr fitToPage="1"/>
  </sheetPr>
  <dimension ref="A1:ZY56"/>
  <sheetViews>
    <sheetView topLeftCell="A10" zoomScale="40" zoomScaleNormal="40" workbookViewId="0">
      <selection activeCell="L16" sqref="L16:M16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2" width="14.28515625" style="46" customWidth="1"/>
    <col min="153" max="153" width="12.28515625" style="46" bestFit="1" customWidth="1"/>
    <col min="154" max="155" width="12.7109375" style="46" bestFit="1" customWidth="1"/>
    <col min="156" max="16384" width="9.28515625" style="46"/>
  </cols>
  <sheetData>
    <row r="1" spans="1:155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Oven 3 Utility Consumption</v>
      </c>
      <c r="DR1" s="106" t="str">
        <f>G8</f>
        <v>Rs/Tons</v>
      </c>
    </row>
    <row r="2" spans="1:155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</row>
    <row r="3" spans="1:155" ht="41.45" customHeight="1" x14ac:dyDescent="0.5">
      <c r="A3" s="237">
        <f>'CKPI Sp Power Cons CO 4'!$A$3</f>
        <v>46112</v>
      </c>
      <c r="B3" s="27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250"/>
      <c r="AC3" s="250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DATA'!Q12</f>
        <v>2500</v>
      </c>
      <c r="DQ3" s="71">
        <f>'MASTER DATA'!R12</f>
        <v>2500</v>
      </c>
      <c r="DR3" s="71">
        <f>'MASTER DATA'!S12</f>
        <v>2500</v>
      </c>
      <c r="DS3" s="71">
        <f>'MASTER DATA'!T12</f>
        <v>2500</v>
      </c>
      <c r="DT3" s="71">
        <f>'MASTER DATA'!U12</f>
        <v>2500</v>
      </c>
      <c r="DU3" s="71">
        <f>'MASTER DATA'!V12</f>
        <v>2500</v>
      </c>
      <c r="DV3" s="71">
        <f>'MASTER DATA'!W12</f>
        <v>2500</v>
      </c>
      <c r="DW3" s="71">
        <f>'MASTER DATA'!X12</f>
        <v>2500</v>
      </c>
      <c r="DX3" s="71">
        <f>'MASTER DATA'!Y12</f>
        <v>2500</v>
      </c>
      <c r="DY3" s="71">
        <f>'MASTER DATA'!Z12</f>
        <v>2500</v>
      </c>
      <c r="DZ3" s="71">
        <f>'MASTER DATA'!AA12</f>
        <v>2500</v>
      </c>
      <c r="EA3" s="71">
        <f>'MASTER DATA'!AB12</f>
        <v>2500</v>
      </c>
      <c r="EB3" s="71">
        <f>'MASTER DATA'!AC12</f>
        <v>2399</v>
      </c>
      <c r="EC3" s="71">
        <f>'MASTER DATA'!AD12</f>
        <v>2399</v>
      </c>
      <c r="ED3" s="71">
        <f>'MASTER DATA'!AE12</f>
        <v>2399</v>
      </c>
      <c r="EE3" s="71">
        <f>'MASTER DATA'!AF12</f>
        <v>2399</v>
      </c>
      <c r="EF3" s="71">
        <f>'MASTER DATA'!AG12</f>
        <v>2399</v>
      </c>
      <c r="EG3" s="71">
        <f>'MASTER DATA'!AH12</f>
        <v>2399</v>
      </c>
      <c r="EH3" s="71">
        <f>Update!D7</f>
        <v>2399</v>
      </c>
      <c r="EI3" s="71">
        <f>Update!E7</f>
        <v>2399</v>
      </c>
      <c r="EJ3" s="71">
        <f>Update!F7</f>
        <v>2399</v>
      </c>
      <c r="EK3" s="71">
        <f>Update!G7</f>
        <v>2399</v>
      </c>
      <c r="EL3" s="71">
        <f>Update!H7</f>
        <v>2399</v>
      </c>
      <c r="EM3" s="71">
        <f>Update!I7</f>
        <v>2399</v>
      </c>
      <c r="EN3" s="71">
        <f>Update!J7</f>
        <v>2399</v>
      </c>
      <c r="EO3" s="71">
        <f>Update!K7</f>
        <v>2399</v>
      </c>
      <c r="EP3" s="71">
        <f>Update!L7</f>
        <v>2399</v>
      </c>
      <c r="EQ3" s="71">
        <f>Update!M7</f>
        <v>2399</v>
      </c>
      <c r="ER3" s="71">
        <f>Update!N7</f>
        <v>2399</v>
      </c>
      <c r="ES3" s="71">
        <f>Update!O7</f>
        <v>2399</v>
      </c>
      <c r="ET3" s="71">
        <f>Update!P7</f>
        <v>2399</v>
      </c>
      <c r="EU3" s="71">
        <f>Update!Q7</f>
        <v>2399</v>
      </c>
      <c r="EV3" s="71">
        <f>Update!R7</f>
        <v>2399</v>
      </c>
      <c r="EW3" s="71">
        <f>Update!S7</f>
        <v>2399</v>
      </c>
      <c r="EX3" s="71">
        <f>Update!T7</f>
        <v>2399</v>
      </c>
      <c r="EY3" s="71">
        <f>Update!U7</f>
        <v>2399</v>
      </c>
    </row>
    <row r="4" spans="1:155" ht="41.45" customHeight="1" x14ac:dyDescent="0.5">
      <c r="A4" s="237">
        <f>+A3-1</f>
        <v>46111</v>
      </c>
      <c r="B4" s="278" t="s">
        <v>177</v>
      </c>
      <c r="C4" s="259"/>
      <c r="D4" s="259"/>
      <c r="E4" s="259"/>
      <c r="F4" s="259"/>
      <c r="G4" s="260" t="s">
        <v>236</v>
      </c>
      <c r="H4" s="261"/>
      <c r="I4" s="261"/>
      <c r="J4" s="261"/>
      <c r="K4" s="261"/>
      <c r="L4" s="261"/>
      <c r="M4" s="261"/>
      <c r="N4" s="262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357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DATA'!Q13</f>
        <v>2840.8964299999998</v>
      </c>
      <c r="DQ4" s="71">
        <f>'MASTER DATA'!R13</f>
        <v>2689.7583399999999</v>
      </c>
      <c r="DR4" s="71">
        <f>'MASTER DATA'!S13</f>
        <v>2647.7551199999998</v>
      </c>
      <c r="DS4" s="71">
        <f>'MASTER DATA'!T13</f>
        <v>2411.8525699999996</v>
      </c>
      <c r="DT4" s="71">
        <f>'MASTER DATA'!U13</f>
        <v>2362.6480300000003</v>
      </c>
      <c r="DU4" s="71">
        <f>'MASTER DATA'!V13</f>
        <v>2340.51278</v>
      </c>
      <c r="DV4" s="71">
        <f>'MASTER DATA'!W13</f>
        <v>2229.2358199999999</v>
      </c>
      <c r="DW4" s="71">
        <f>'MASTER DATA'!X13</f>
        <v>2254.5970199999997</v>
      </c>
      <c r="DX4" s="71">
        <f>'MASTER DATA'!Y13</f>
        <v>2443.7381500000001</v>
      </c>
      <c r="DY4" s="71">
        <f>'MASTER DATA'!Z13</f>
        <v>2574.5812900000001</v>
      </c>
      <c r="DZ4" s="71">
        <f>'MASTER DATA'!AA13</f>
        <v>2515.5613999999996</v>
      </c>
      <c r="EA4" s="71">
        <f>'MASTER DATA'!AB13</f>
        <v>2468.5250199999996</v>
      </c>
      <c r="EB4" s="71">
        <f>'MASTER DATA'!AC13</f>
        <v>2409.7981599999998</v>
      </c>
      <c r="EC4" s="71">
        <f>'MASTER DATA'!AD13</f>
        <v>2335.1358</v>
      </c>
      <c r="ED4" s="71">
        <f>'MASTER DATA'!AE13</f>
        <v>2336.9791999999998</v>
      </c>
      <c r="EE4" s="71">
        <f>'MASTER DATA'!AF13</f>
        <v>2264</v>
      </c>
      <c r="EF4" s="71">
        <f>'MASTER DATA'!AG13</f>
        <v>2271</v>
      </c>
      <c r="EG4" s="71">
        <f>'MASTER DATA'!AH13</f>
        <v>2329</v>
      </c>
      <c r="EH4" s="71">
        <f>Update!D8</f>
        <v>2341.12</v>
      </c>
      <c r="EI4" s="71">
        <f>Update!E8</f>
        <v>2382.79</v>
      </c>
      <c r="EJ4" s="71">
        <f>Update!F8</f>
        <v>2361.11</v>
      </c>
      <c r="EK4" s="71">
        <f>Update!G8</f>
        <v>2325.8000000000002</v>
      </c>
      <c r="EL4" s="71">
        <f>Update!H8</f>
        <v>2322</v>
      </c>
      <c r="EM4" s="71">
        <f>Update!I8</f>
        <v>2308</v>
      </c>
      <c r="EN4" s="71">
        <f>Update!J8</f>
        <v>2324.1</v>
      </c>
      <c r="EO4" s="71">
        <f>Update!K8</f>
        <v>2334</v>
      </c>
      <c r="EP4" s="71">
        <f>Update!L8</f>
        <v>2342</v>
      </c>
      <c r="EQ4" s="71">
        <f>Update!M8</f>
        <v>2309</v>
      </c>
      <c r="ER4" s="71">
        <f>Update!N8</f>
        <v>2293</v>
      </c>
      <c r="ES4" s="71">
        <f>Update!O8</f>
        <v>2292.7199999999998</v>
      </c>
      <c r="ET4" s="71">
        <f>Update!P8</f>
        <v>2303</v>
      </c>
      <c r="EU4" s="71">
        <f>Update!Q8</f>
        <v>2131</v>
      </c>
      <c r="EV4" s="71">
        <f>Update!R8</f>
        <v>2207</v>
      </c>
      <c r="EW4" s="71">
        <f>Update!S8</f>
        <v>2072.1999999999998</v>
      </c>
      <c r="EX4" s="71">
        <f>Update!T8</f>
        <v>2406.4</v>
      </c>
      <c r="EY4" s="71">
        <f>Update!U8</f>
        <v>2039</v>
      </c>
    </row>
    <row r="5" spans="1:155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349</v>
      </c>
      <c r="P5" s="61"/>
      <c r="Q5" s="61"/>
      <c r="R5" s="61"/>
      <c r="S5" s="61"/>
      <c r="T5" s="61"/>
      <c r="U5" s="61"/>
      <c r="V5" s="61"/>
      <c r="W5" s="61"/>
      <c r="X5" s="62"/>
      <c r="Y5" s="73">
        <v>2</v>
      </c>
      <c r="Z5" s="74" t="s">
        <v>356</v>
      </c>
      <c r="AA5" s="64"/>
      <c r="AB5" s="64"/>
      <c r="AC5" s="64"/>
      <c r="AD5" s="64"/>
      <c r="AE5" s="64"/>
      <c r="AF5" s="64"/>
      <c r="AG5" s="64"/>
      <c r="AH5" s="67"/>
      <c r="AI5" s="68" t="s">
        <v>1</v>
      </c>
      <c r="DP5" s="75" t="str">
        <f>'MASTER DATA'!C43</f>
        <v>Tons</v>
      </c>
    </row>
    <row r="6" spans="1:155" ht="41.45" customHeight="1" x14ac:dyDescent="0.5">
      <c r="B6" s="278" t="s">
        <v>185</v>
      </c>
      <c r="C6" s="259"/>
      <c r="D6" s="259"/>
      <c r="E6" s="259"/>
      <c r="F6" s="259"/>
      <c r="G6" s="279" t="s">
        <v>227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7"/>
    </row>
    <row r="7" spans="1:155" s="75" customFormat="1" ht="38.25" customHeight="1" x14ac:dyDescent="0.5">
      <c r="B7" s="271" t="s">
        <v>188</v>
      </c>
      <c r="C7" s="251"/>
      <c r="D7" s="251"/>
      <c r="E7" s="251"/>
      <c r="F7" s="252"/>
      <c r="G7" s="296" t="str">
        <f>'MASTER DATA'!B12</f>
        <v>Coke Oven 3 Utility Consumption</v>
      </c>
      <c r="H7" s="297"/>
      <c r="I7" s="297"/>
      <c r="J7" s="297"/>
      <c r="K7" s="297"/>
      <c r="L7" s="297"/>
      <c r="M7" s="297"/>
      <c r="N7" s="297"/>
      <c r="O7" s="60" t="s">
        <v>239</v>
      </c>
      <c r="P7" s="74"/>
      <c r="Q7" s="74"/>
      <c r="R7" s="74"/>
      <c r="S7" s="167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7"/>
    </row>
    <row r="8" spans="1:155" ht="38.25" customHeight="1" x14ac:dyDescent="0.5">
      <c r="B8" s="271" t="s">
        <v>187</v>
      </c>
      <c r="C8" s="251"/>
      <c r="D8" s="251"/>
      <c r="E8" s="251"/>
      <c r="F8" s="252"/>
      <c r="G8" s="272" t="str">
        <f>'MASTER DATA'!C12</f>
        <v>Rs/Tons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1:155" ht="34.5" customHeight="1" x14ac:dyDescent="0.5">
      <c r="B9" s="271" t="s">
        <v>224</v>
      </c>
      <c r="C9" s="251"/>
      <c r="D9" s="251"/>
      <c r="E9" s="251"/>
      <c r="F9" s="252"/>
      <c r="G9" s="250" t="e">
        <f>HLOOKUP($A$4,Update!$B$2:$AAZ$1000,7,0)</f>
        <v>#N/A</v>
      </c>
      <c r="H9" s="250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1:155" ht="34.5" customHeight="1" x14ac:dyDescent="0.5">
      <c r="B10" s="271" t="s">
        <v>175</v>
      </c>
      <c r="C10" s="251"/>
      <c r="D10" s="251"/>
      <c r="E10" s="251"/>
      <c r="F10" s="252"/>
      <c r="G10" s="250">
        <f>HLOOKUP($G$3,Update!$B$2:$AAZ$1000,6,0)</f>
        <v>2399</v>
      </c>
      <c r="H10" s="250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1:155" ht="195" customHeight="1" x14ac:dyDescent="0.35">
      <c r="B11" s="83"/>
      <c r="AH11" s="57"/>
      <c r="AK11" s="75">
        <f>222/224*100</f>
        <v>99.107142857142861</v>
      </c>
    </row>
    <row r="12" spans="1:155" ht="408.75" customHeight="1" x14ac:dyDescent="0.25">
      <c r="B12" s="247" t="str">
        <f>G7</f>
        <v>Coke Oven 3 Utility Consumption</v>
      </c>
      <c r="AH12" s="57"/>
    </row>
    <row r="13" spans="1:155" ht="408" customHeight="1" x14ac:dyDescent="0.25">
      <c r="B13" s="247"/>
      <c r="AH13" s="57"/>
    </row>
    <row r="14" spans="1:155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1:155" s="91" customFormat="1" ht="105.75" customHeight="1" x14ac:dyDescent="0.25">
      <c r="B15" s="89" t="s">
        <v>191</v>
      </c>
      <c r="C15" s="90">
        <f>A3</f>
        <v>46112</v>
      </c>
      <c r="D15" s="90">
        <f>C15+1</f>
        <v>46113</v>
      </c>
      <c r="E15" s="90">
        <f t="shared" ref="E15:AD15" si="0">D15+1</f>
        <v>46114</v>
      </c>
      <c r="F15" s="90">
        <f t="shared" si="0"/>
        <v>46115</v>
      </c>
      <c r="G15" s="90">
        <f t="shared" si="0"/>
        <v>46116</v>
      </c>
      <c r="H15" s="90">
        <f t="shared" si="0"/>
        <v>46117</v>
      </c>
      <c r="I15" s="90">
        <f t="shared" si="0"/>
        <v>46118</v>
      </c>
      <c r="J15" s="90">
        <f t="shared" si="0"/>
        <v>46119</v>
      </c>
      <c r="K15" s="90">
        <f t="shared" si="0"/>
        <v>46120</v>
      </c>
      <c r="L15" s="90">
        <f t="shared" si="0"/>
        <v>46121</v>
      </c>
      <c r="M15" s="90">
        <f t="shared" si="0"/>
        <v>46122</v>
      </c>
      <c r="N15" s="90">
        <f t="shared" si="0"/>
        <v>46123</v>
      </c>
      <c r="O15" s="90">
        <f t="shared" si="0"/>
        <v>46124</v>
      </c>
      <c r="P15" s="90">
        <f t="shared" si="0"/>
        <v>46125</v>
      </c>
      <c r="Q15" s="90">
        <f t="shared" si="0"/>
        <v>46126</v>
      </c>
      <c r="R15" s="90">
        <f t="shared" si="0"/>
        <v>46127</v>
      </c>
      <c r="S15" s="90">
        <f t="shared" si="0"/>
        <v>46128</v>
      </c>
      <c r="T15" s="90">
        <f t="shared" si="0"/>
        <v>46129</v>
      </c>
      <c r="U15" s="90">
        <f t="shared" si="0"/>
        <v>46130</v>
      </c>
      <c r="V15" s="90">
        <f t="shared" si="0"/>
        <v>46131</v>
      </c>
      <c r="W15" s="90">
        <f t="shared" si="0"/>
        <v>46132</v>
      </c>
      <c r="X15" s="90">
        <f t="shared" si="0"/>
        <v>46133</v>
      </c>
      <c r="Y15" s="90">
        <f t="shared" si="0"/>
        <v>46134</v>
      </c>
      <c r="Z15" s="90">
        <f t="shared" si="0"/>
        <v>46135</v>
      </c>
      <c r="AA15" s="90">
        <f t="shared" si="0"/>
        <v>46136</v>
      </c>
      <c r="AB15" s="90">
        <f t="shared" si="0"/>
        <v>46137</v>
      </c>
      <c r="AC15" s="90">
        <f t="shared" si="0"/>
        <v>46138</v>
      </c>
      <c r="AD15" s="90">
        <f t="shared" si="0"/>
        <v>46139</v>
      </c>
      <c r="AE15" s="90">
        <f t="shared" ref="AE15" si="1">AD15+1</f>
        <v>46140</v>
      </c>
      <c r="AF15" s="90">
        <f t="shared" ref="AF15" si="2">AE15+1</f>
        <v>46141</v>
      </c>
      <c r="AG15" s="90">
        <f t="shared" ref="AG15" si="3">AF15+1</f>
        <v>46142</v>
      </c>
    </row>
    <row r="16" spans="1:155" ht="48" customHeight="1" x14ac:dyDescent="0.35">
      <c r="B16" s="75" t="s">
        <v>5</v>
      </c>
      <c r="C16" s="95">
        <v>2076.4421079827284</v>
      </c>
      <c r="D16" s="95">
        <v>2096.9301728964138</v>
      </c>
      <c r="E16" s="95">
        <v>2069.9557247095245</v>
      </c>
      <c r="F16" s="95">
        <v>2090.2490355742925</v>
      </c>
      <c r="G16" s="95">
        <v>2094.9001880106307</v>
      </c>
      <c r="H16" s="95">
        <v>2052.2837165235101</v>
      </c>
      <c r="I16" s="95">
        <v>2057.9211330454013</v>
      </c>
      <c r="J16" s="95">
        <v>2076.7049807981407</v>
      </c>
      <c r="K16" s="95">
        <v>2105.2367707343255</v>
      </c>
      <c r="L16" s="95">
        <v>2178.3348925271566</v>
      </c>
      <c r="M16" s="95">
        <v>2132.3666816732889</v>
      </c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9"/>
    </row>
    <row r="17" spans="2:130" ht="48" customHeight="1" x14ac:dyDescent="0.35">
      <c r="B17" s="97" t="s">
        <v>5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95"/>
    </row>
    <row r="18" spans="2:130" ht="48" customHeight="1" x14ac:dyDescent="0.35">
      <c r="B18" s="58" t="s">
        <v>200</v>
      </c>
      <c r="C18" s="95">
        <v>2150.8000000000002</v>
      </c>
      <c r="D18" s="95">
        <v>2150.8000000000002</v>
      </c>
      <c r="E18" s="95">
        <v>2150.8000000000002</v>
      </c>
      <c r="F18" s="95">
        <v>2150.8000000000002</v>
      </c>
      <c r="G18" s="95">
        <v>2150.8000000000002</v>
      </c>
      <c r="H18" s="95">
        <v>2150.8000000000002</v>
      </c>
      <c r="I18" s="95">
        <v>2150.8000000000002</v>
      </c>
      <c r="J18" s="95">
        <v>2150.8000000000002</v>
      </c>
      <c r="K18" s="95">
        <v>2150.8000000000002</v>
      </c>
      <c r="L18" s="95">
        <v>2150.8000000000002</v>
      </c>
      <c r="M18" s="95">
        <v>2150.8000000000002</v>
      </c>
      <c r="N18" s="95">
        <v>2150.8000000000002</v>
      </c>
      <c r="O18" s="95">
        <v>2150.8000000000002</v>
      </c>
      <c r="P18" s="95">
        <v>2150.8000000000002</v>
      </c>
      <c r="Q18" s="95">
        <v>2150.8000000000002</v>
      </c>
      <c r="R18" s="95">
        <v>2150.8000000000002</v>
      </c>
      <c r="S18" s="95">
        <v>2150.8000000000002</v>
      </c>
      <c r="T18" s="95">
        <v>2150.8000000000002</v>
      </c>
      <c r="U18" s="95">
        <v>2150.8000000000002</v>
      </c>
      <c r="V18" s="95">
        <v>2150.8000000000002</v>
      </c>
      <c r="W18" s="95">
        <v>2150.8000000000002</v>
      </c>
      <c r="X18" s="95">
        <v>2150.8000000000002</v>
      </c>
      <c r="Y18" s="95">
        <v>2150.8000000000002</v>
      </c>
      <c r="Z18" s="95">
        <v>2150.8000000000002</v>
      </c>
      <c r="AA18" s="95">
        <v>2150.8000000000002</v>
      </c>
      <c r="AB18" s="95">
        <v>2150.8000000000002</v>
      </c>
      <c r="AC18" s="95">
        <v>2150.8000000000002</v>
      </c>
      <c r="AD18" s="95">
        <v>2150.8000000000002</v>
      </c>
      <c r="AE18" s="95">
        <v>2150.8000000000002</v>
      </c>
      <c r="AF18" s="95">
        <v>2150.8000000000002</v>
      </c>
      <c r="AG18" s="95">
        <v>2150.8000000000002</v>
      </c>
      <c r="AH18" s="95"/>
      <c r="AI18" s="95"/>
      <c r="AJ18" s="95">
        <v>2469.6</v>
      </c>
      <c r="AK18" s="95">
        <v>2469.6</v>
      </c>
      <c r="AL18" s="95">
        <v>2469.6</v>
      </c>
      <c r="AM18" s="95">
        <v>2469.6</v>
      </c>
      <c r="AN18" s="95">
        <v>2469.6</v>
      </c>
      <c r="AO18" s="95">
        <v>2469.6</v>
      </c>
      <c r="AP18" s="95">
        <v>2469.6</v>
      </c>
      <c r="AQ18" s="95">
        <v>2469.6</v>
      </c>
      <c r="AR18" s="95">
        <v>2469.6</v>
      </c>
      <c r="AS18" s="95">
        <v>2469.6</v>
      </c>
      <c r="AT18" s="95">
        <v>2469.6</v>
      </c>
      <c r="AU18" s="95">
        <v>2469.6</v>
      </c>
      <c r="AV18" s="95">
        <v>2469.6</v>
      </c>
      <c r="AW18" s="95">
        <v>2469.6</v>
      </c>
      <c r="AX18" s="95">
        <v>2469.6</v>
      </c>
      <c r="AY18" s="95">
        <v>2469.6</v>
      </c>
      <c r="AZ18" s="95">
        <v>2469.6</v>
      </c>
      <c r="BA18" s="95">
        <v>2469.6</v>
      </c>
      <c r="BB18" s="95">
        <v>2469.6</v>
      </c>
      <c r="BC18" s="95">
        <v>2469.6</v>
      </c>
      <c r="BD18" s="95">
        <v>2469.6</v>
      </c>
      <c r="BE18" s="95">
        <v>2469.6</v>
      </c>
      <c r="BF18" s="95">
        <v>2469.6</v>
      </c>
      <c r="BG18" s="95">
        <v>2469.6</v>
      </c>
      <c r="BH18" s="95">
        <v>2469.6</v>
      </c>
      <c r="BI18" s="95">
        <v>2469.6</v>
      </c>
      <c r="BJ18" s="95">
        <v>2469.6</v>
      </c>
      <c r="BK18" s="95">
        <v>2469.6</v>
      </c>
      <c r="BL18" s="95">
        <v>2469.6</v>
      </c>
      <c r="BM18" s="95">
        <v>2469.6</v>
      </c>
      <c r="BN18" s="95">
        <v>2469.6</v>
      </c>
      <c r="BO18" s="95">
        <v>2469.6</v>
      </c>
      <c r="BP18" s="95">
        <v>2469.6</v>
      </c>
      <c r="BQ18" s="95">
        <v>2469.6</v>
      </c>
      <c r="BR18" s="95">
        <v>2469.6</v>
      </c>
      <c r="BS18" s="95">
        <v>2469.6</v>
      </c>
      <c r="BT18" s="95">
        <v>2469.6</v>
      </c>
      <c r="BU18" s="95">
        <v>2469.6</v>
      </c>
      <c r="BV18" s="95">
        <v>2469.6</v>
      </c>
      <c r="BW18" s="95">
        <v>2469.6</v>
      </c>
      <c r="BX18" s="95">
        <v>2469.6</v>
      </c>
      <c r="BY18" s="95">
        <v>2469.6</v>
      </c>
      <c r="BZ18" s="95">
        <v>2469.6</v>
      </c>
      <c r="CA18" s="95">
        <v>2469.6</v>
      </c>
      <c r="CB18" s="95">
        <v>2469.6</v>
      </c>
      <c r="CC18" s="95">
        <v>2469.6</v>
      </c>
      <c r="CD18" s="95">
        <v>2469.6</v>
      </c>
      <c r="CE18" s="95">
        <v>2469.6</v>
      </c>
      <c r="CF18" s="95">
        <v>2469.6</v>
      </c>
      <c r="CG18" s="95">
        <v>2469.6</v>
      </c>
      <c r="CH18" s="95">
        <v>2469.6</v>
      </c>
      <c r="CI18" s="95">
        <v>2469.6</v>
      </c>
      <c r="CJ18" s="95">
        <v>2469.6</v>
      </c>
      <c r="CK18" s="95">
        <v>2469.6</v>
      </c>
      <c r="CL18" s="95">
        <v>2469.6</v>
      </c>
      <c r="CM18" s="95">
        <v>2469.6</v>
      </c>
      <c r="CN18" s="95">
        <v>2469.6</v>
      </c>
      <c r="CO18" s="95">
        <v>2469.6</v>
      </c>
      <c r="CP18" s="95">
        <v>2469.6</v>
      </c>
      <c r="CQ18" s="95">
        <v>2469.6</v>
      </c>
      <c r="CR18" s="95">
        <v>2469.6</v>
      </c>
      <c r="CS18" s="95">
        <v>2469.6</v>
      </c>
      <c r="CT18" s="95">
        <v>2469.6</v>
      </c>
      <c r="CU18" s="95">
        <v>2469.6</v>
      </c>
      <c r="CV18" s="95">
        <v>2469.6</v>
      </c>
      <c r="CW18" s="95">
        <v>2469.6</v>
      </c>
      <c r="CX18" s="95">
        <v>2469.6</v>
      </c>
      <c r="CY18" s="95">
        <v>2469.6</v>
      </c>
      <c r="CZ18" s="95">
        <v>2469.6</v>
      </c>
      <c r="DA18" s="95">
        <v>2469.6</v>
      </c>
      <c r="DB18" s="95">
        <v>2469.6</v>
      </c>
      <c r="DC18" s="95">
        <v>2469.6</v>
      </c>
      <c r="DD18" s="95">
        <v>2469.6</v>
      </c>
      <c r="DE18" s="95">
        <v>2469.6</v>
      </c>
      <c r="DF18" s="95">
        <v>2469.6</v>
      </c>
      <c r="DG18" s="95">
        <v>2469.6</v>
      </c>
      <c r="DH18" s="95">
        <v>2469.6</v>
      </c>
      <c r="DI18" s="95">
        <v>2469.6</v>
      </c>
      <c r="DJ18" s="95">
        <v>2469.6</v>
      </c>
      <c r="DK18" s="95">
        <v>2469.6</v>
      </c>
      <c r="DL18" s="95">
        <v>2469.6</v>
      </c>
      <c r="DM18" s="95">
        <v>2469.6</v>
      </c>
      <c r="DN18" s="95">
        <v>2469.6</v>
      </c>
      <c r="DO18" s="95">
        <v>2469.6</v>
      </c>
      <c r="DP18" s="95">
        <v>2469.6</v>
      </c>
      <c r="DQ18" s="95"/>
      <c r="DR18" s="95"/>
      <c r="DS18" s="95"/>
      <c r="DT18" s="95"/>
      <c r="DU18" s="95"/>
      <c r="DV18" s="95"/>
      <c r="DW18" s="95"/>
      <c r="DX18" s="95"/>
      <c r="DY18" s="95"/>
      <c r="DZ18" s="95"/>
    </row>
    <row r="19" spans="2:130" ht="48" customHeight="1" x14ac:dyDescent="0.35">
      <c r="B19" s="58" t="s">
        <v>201</v>
      </c>
      <c r="C19" s="95">
        <v>2039.3</v>
      </c>
      <c r="D19" s="95">
        <v>2039.3</v>
      </c>
      <c r="E19" s="95">
        <v>2039.3</v>
      </c>
      <c r="F19" s="95">
        <v>2039.3</v>
      </c>
      <c r="G19" s="95">
        <v>2039.3</v>
      </c>
      <c r="H19" s="95">
        <v>2039.3</v>
      </c>
      <c r="I19" s="95">
        <v>2039.3</v>
      </c>
      <c r="J19" s="95">
        <v>2039.3</v>
      </c>
      <c r="K19" s="95">
        <v>2039.3</v>
      </c>
      <c r="L19" s="95">
        <v>2039.3</v>
      </c>
      <c r="M19" s="95">
        <v>2039.3</v>
      </c>
      <c r="N19" s="95">
        <v>2039.3</v>
      </c>
      <c r="O19" s="95">
        <v>2039.3</v>
      </c>
      <c r="P19" s="95">
        <v>2039.3</v>
      </c>
      <c r="Q19" s="95">
        <v>2039.3</v>
      </c>
      <c r="R19" s="95">
        <v>2039.3</v>
      </c>
      <c r="S19" s="95">
        <v>2039.3</v>
      </c>
      <c r="T19" s="95">
        <v>2039.3</v>
      </c>
      <c r="U19" s="95">
        <v>2039.3</v>
      </c>
      <c r="V19" s="95">
        <v>2039.3</v>
      </c>
      <c r="W19" s="95">
        <v>2039.3</v>
      </c>
      <c r="X19" s="95">
        <v>2039.3</v>
      </c>
      <c r="Y19" s="95">
        <v>2039.3</v>
      </c>
      <c r="Z19" s="95">
        <v>2039.3</v>
      </c>
      <c r="AA19" s="95">
        <v>2039.3</v>
      </c>
      <c r="AB19" s="95">
        <v>2039.3</v>
      </c>
      <c r="AC19" s="95">
        <v>2039.3</v>
      </c>
      <c r="AD19" s="95">
        <v>2039.3</v>
      </c>
      <c r="AE19" s="95">
        <v>2039.3</v>
      </c>
      <c r="AF19" s="95">
        <v>2039.3</v>
      </c>
      <c r="AG19" s="95">
        <v>2039.3</v>
      </c>
      <c r="AH19" s="95"/>
      <c r="AI19" s="95"/>
      <c r="AJ19" s="95">
        <v>2325.8000000000002</v>
      </c>
      <c r="AK19" s="95">
        <v>2325.8000000000002</v>
      </c>
      <c r="AL19" s="95">
        <v>2325.8000000000002</v>
      </c>
      <c r="AM19" s="95">
        <v>2325.8000000000002</v>
      </c>
      <c r="AN19" s="95">
        <v>2325.8000000000002</v>
      </c>
      <c r="AO19" s="95">
        <v>2325.8000000000002</v>
      </c>
      <c r="AP19" s="95">
        <v>2325.8000000000002</v>
      </c>
      <c r="AQ19" s="95">
        <v>2325.8000000000002</v>
      </c>
      <c r="AR19" s="95">
        <v>2325.8000000000002</v>
      </c>
      <c r="AS19" s="95">
        <v>2325.8000000000002</v>
      </c>
      <c r="AT19" s="95">
        <v>2325.8000000000002</v>
      </c>
      <c r="AU19" s="95">
        <v>2325.8000000000002</v>
      </c>
      <c r="AV19" s="95">
        <v>2325.8000000000002</v>
      </c>
      <c r="AW19" s="95">
        <v>2325.8000000000002</v>
      </c>
      <c r="AX19" s="95">
        <v>2325.8000000000002</v>
      </c>
      <c r="AY19" s="95">
        <v>2325.8000000000002</v>
      </c>
      <c r="AZ19" s="95">
        <v>2325.8000000000002</v>
      </c>
      <c r="BA19" s="95">
        <v>2325.8000000000002</v>
      </c>
      <c r="BB19" s="95">
        <v>2325.8000000000002</v>
      </c>
      <c r="BC19" s="95">
        <v>2325.8000000000002</v>
      </c>
      <c r="BD19" s="95">
        <v>2325.8000000000002</v>
      </c>
      <c r="BE19" s="95">
        <v>2325.8000000000002</v>
      </c>
      <c r="BF19" s="95">
        <v>2325.8000000000002</v>
      </c>
      <c r="BG19" s="95">
        <v>2325.8000000000002</v>
      </c>
      <c r="BH19" s="95">
        <v>2325.8000000000002</v>
      </c>
      <c r="BI19" s="95">
        <v>2325.8000000000002</v>
      </c>
      <c r="BJ19" s="95">
        <v>2325.8000000000002</v>
      </c>
      <c r="BK19" s="95">
        <v>2325.8000000000002</v>
      </c>
      <c r="BL19" s="95">
        <v>2325.8000000000002</v>
      </c>
      <c r="BM19" s="95">
        <v>2325.8000000000002</v>
      </c>
      <c r="BN19" s="95">
        <v>2325.8000000000002</v>
      </c>
      <c r="BO19" s="95">
        <v>2325.8000000000002</v>
      </c>
      <c r="BP19" s="95">
        <v>2325.8000000000002</v>
      </c>
      <c r="BQ19" s="95">
        <v>2325.8000000000002</v>
      </c>
      <c r="BR19" s="95">
        <v>2325.8000000000002</v>
      </c>
      <c r="BS19" s="95">
        <v>2325.8000000000002</v>
      </c>
      <c r="BT19" s="95">
        <v>2325.8000000000002</v>
      </c>
      <c r="BU19" s="95">
        <v>2325.8000000000002</v>
      </c>
      <c r="BV19" s="95">
        <v>2325.8000000000002</v>
      </c>
      <c r="BW19" s="95">
        <v>2325.8000000000002</v>
      </c>
      <c r="BX19" s="95">
        <v>2325.8000000000002</v>
      </c>
      <c r="BY19" s="95">
        <v>2325.8000000000002</v>
      </c>
      <c r="BZ19" s="95">
        <v>2325.8000000000002</v>
      </c>
      <c r="CA19" s="95">
        <v>2325.8000000000002</v>
      </c>
      <c r="CB19" s="95">
        <v>2325.8000000000002</v>
      </c>
      <c r="CC19" s="95">
        <v>2325.8000000000002</v>
      </c>
      <c r="CD19" s="95">
        <v>2325.8000000000002</v>
      </c>
      <c r="CE19" s="95">
        <v>2325.8000000000002</v>
      </c>
      <c r="CF19" s="95">
        <v>2325.8000000000002</v>
      </c>
      <c r="CG19" s="95">
        <v>2325.8000000000002</v>
      </c>
      <c r="CH19" s="95">
        <v>2325.8000000000002</v>
      </c>
      <c r="CI19" s="95">
        <v>2325.8000000000002</v>
      </c>
      <c r="CJ19" s="95">
        <v>2325.8000000000002</v>
      </c>
      <c r="CK19" s="95">
        <v>2325.8000000000002</v>
      </c>
      <c r="CL19" s="95">
        <v>2325.8000000000002</v>
      </c>
      <c r="CM19" s="95">
        <v>2325.8000000000002</v>
      </c>
      <c r="CN19" s="95">
        <v>2325.8000000000002</v>
      </c>
      <c r="CO19" s="95">
        <v>2325.8000000000002</v>
      </c>
      <c r="CP19" s="95">
        <v>2325.8000000000002</v>
      </c>
      <c r="CQ19" s="95">
        <v>2325.8000000000002</v>
      </c>
      <c r="CR19" s="95">
        <v>2325.8000000000002</v>
      </c>
      <c r="CS19" s="95">
        <v>2325.8000000000002</v>
      </c>
      <c r="CT19" s="95">
        <v>2325.8000000000002</v>
      </c>
      <c r="CU19" s="95">
        <v>2325.8000000000002</v>
      </c>
      <c r="CV19" s="95">
        <v>2325.8000000000002</v>
      </c>
      <c r="CW19" s="95">
        <v>2325.8000000000002</v>
      </c>
      <c r="CX19" s="95">
        <v>2325.8000000000002</v>
      </c>
      <c r="CY19" s="95">
        <v>2325.8000000000002</v>
      </c>
      <c r="CZ19" s="95">
        <v>2325.8000000000002</v>
      </c>
      <c r="DA19" s="95">
        <v>2325.8000000000002</v>
      </c>
      <c r="DB19" s="95">
        <v>2325.8000000000002</v>
      </c>
      <c r="DC19" s="95">
        <v>2325.8000000000002</v>
      </c>
      <c r="DD19" s="95">
        <v>2325.8000000000002</v>
      </c>
      <c r="DE19" s="95">
        <v>2325.8000000000002</v>
      </c>
      <c r="DF19" s="95">
        <v>2325.8000000000002</v>
      </c>
      <c r="DG19" s="95">
        <v>2325.8000000000002</v>
      </c>
      <c r="DH19" s="95">
        <v>2325.8000000000002</v>
      </c>
      <c r="DI19" s="95">
        <v>2325.8000000000002</v>
      </c>
      <c r="DJ19" s="95">
        <v>2325.8000000000002</v>
      </c>
      <c r="DK19" s="95">
        <v>2325.8000000000002</v>
      </c>
      <c r="DL19" s="95">
        <v>2325.8000000000002</v>
      </c>
      <c r="DM19" s="95">
        <v>2325.8000000000002</v>
      </c>
      <c r="DN19" s="95">
        <v>2325.8000000000002</v>
      </c>
      <c r="DO19" s="95">
        <v>2325.8000000000002</v>
      </c>
      <c r="DP19" s="95">
        <v>2325.8000000000002</v>
      </c>
      <c r="DQ19" s="95"/>
      <c r="DR19" s="95"/>
      <c r="DS19" s="95"/>
      <c r="DT19" s="95"/>
      <c r="DU19" s="95"/>
      <c r="DV19" s="95"/>
      <c r="DW19" s="95"/>
      <c r="DX19" s="95"/>
      <c r="DY19" s="95"/>
      <c r="DZ19" s="95"/>
    </row>
    <row r="20" spans="2:130" ht="48" customHeight="1" x14ac:dyDescent="0.35">
      <c r="B20" s="58" t="s">
        <v>225</v>
      </c>
      <c r="C20" s="95">
        <v>1927.7</v>
      </c>
      <c r="D20" s="95">
        <v>1927.7</v>
      </c>
      <c r="E20" s="95">
        <v>1927.7</v>
      </c>
      <c r="F20" s="95">
        <v>1927.7</v>
      </c>
      <c r="G20" s="95">
        <v>1927.7</v>
      </c>
      <c r="H20" s="95">
        <v>1927.7</v>
      </c>
      <c r="I20" s="95">
        <v>1927.7</v>
      </c>
      <c r="J20" s="95">
        <v>1927.7</v>
      </c>
      <c r="K20" s="95">
        <v>1927.7</v>
      </c>
      <c r="L20" s="95">
        <v>1927.7</v>
      </c>
      <c r="M20" s="95">
        <v>1927.7</v>
      </c>
      <c r="N20" s="95">
        <v>1927.7</v>
      </c>
      <c r="O20" s="95">
        <v>1927.7</v>
      </c>
      <c r="P20" s="95">
        <v>1927.7</v>
      </c>
      <c r="Q20" s="95">
        <v>1927.7</v>
      </c>
      <c r="R20" s="95">
        <v>1927.7</v>
      </c>
      <c r="S20" s="95">
        <v>1927.7</v>
      </c>
      <c r="T20" s="95">
        <v>1927.7</v>
      </c>
      <c r="U20" s="95">
        <v>1927.7</v>
      </c>
      <c r="V20" s="95">
        <v>1927.7</v>
      </c>
      <c r="W20" s="95">
        <v>1927.7</v>
      </c>
      <c r="X20" s="95">
        <v>1927.7</v>
      </c>
      <c r="Y20" s="95">
        <v>1927.7</v>
      </c>
      <c r="Z20" s="95">
        <v>1927.7</v>
      </c>
      <c r="AA20" s="95">
        <v>1927.7</v>
      </c>
      <c r="AB20" s="95">
        <v>1927.7</v>
      </c>
      <c r="AC20" s="95">
        <v>1927.7</v>
      </c>
      <c r="AD20" s="95">
        <v>1927.7</v>
      </c>
      <c r="AE20" s="95">
        <v>1927.7</v>
      </c>
      <c r="AF20" s="95">
        <v>1927.7</v>
      </c>
      <c r="AG20" s="95">
        <v>1927.7</v>
      </c>
      <c r="AH20" s="95"/>
      <c r="AI20" s="95"/>
      <c r="AJ20" s="95">
        <v>2182.1</v>
      </c>
      <c r="AK20" s="95">
        <v>2182.1</v>
      </c>
      <c r="AL20" s="95">
        <v>2182.1</v>
      </c>
      <c r="AM20" s="95">
        <v>2182.1</v>
      </c>
      <c r="AN20" s="95">
        <v>2182.1</v>
      </c>
      <c r="AO20" s="95">
        <v>2182.1</v>
      </c>
      <c r="AP20" s="95">
        <v>2182.1</v>
      </c>
      <c r="AQ20" s="95">
        <v>2182.1</v>
      </c>
      <c r="AR20" s="95">
        <v>2182.1</v>
      </c>
      <c r="AS20" s="95">
        <v>2182.1</v>
      </c>
      <c r="AT20" s="95">
        <v>2182.1</v>
      </c>
      <c r="AU20" s="95">
        <v>2182.1</v>
      </c>
      <c r="AV20" s="95">
        <v>2182.1</v>
      </c>
      <c r="AW20" s="95">
        <v>2182.1</v>
      </c>
      <c r="AX20" s="95">
        <v>2182.1</v>
      </c>
      <c r="AY20" s="95">
        <v>2182.1</v>
      </c>
      <c r="AZ20" s="95">
        <v>2182.1</v>
      </c>
      <c r="BA20" s="95">
        <v>2182.1</v>
      </c>
      <c r="BB20" s="95">
        <v>2182.1</v>
      </c>
      <c r="BC20" s="95">
        <v>2182.1</v>
      </c>
      <c r="BD20" s="95">
        <v>2182.1</v>
      </c>
      <c r="BE20" s="95">
        <v>2182.1</v>
      </c>
      <c r="BF20" s="95">
        <v>2182.1</v>
      </c>
      <c r="BG20" s="95">
        <v>2182.1</v>
      </c>
      <c r="BH20" s="95">
        <v>2182.1</v>
      </c>
      <c r="BI20" s="95">
        <v>2182.1</v>
      </c>
      <c r="BJ20" s="95">
        <v>2182.1</v>
      </c>
      <c r="BK20" s="95">
        <v>2182.1</v>
      </c>
      <c r="BL20" s="95">
        <v>2182.1</v>
      </c>
      <c r="BM20" s="95">
        <v>2182.1</v>
      </c>
      <c r="BN20" s="95">
        <v>2182.1</v>
      </c>
      <c r="BO20" s="95">
        <v>2182.1</v>
      </c>
      <c r="BP20" s="95">
        <v>2182.1</v>
      </c>
      <c r="BQ20" s="95">
        <v>2182.1</v>
      </c>
      <c r="BR20" s="95">
        <v>2182.1</v>
      </c>
      <c r="BS20" s="95">
        <v>2182.1</v>
      </c>
      <c r="BT20" s="95">
        <v>2182.1</v>
      </c>
      <c r="BU20" s="95">
        <v>2182.1</v>
      </c>
      <c r="BV20" s="95">
        <v>2182.1</v>
      </c>
      <c r="BW20" s="95">
        <v>2182.1</v>
      </c>
      <c r="BX20" s="95">
        <v>2182.1</v>
      </c>
      <c r="BY20" s="95">
        <v>2182.1</v>
      </c>
      <c r="BZ20" s="95">
        <v>2182.1</v>
      </c>
      <c r="CA20" s="95">
        <v>2182.1</v>
      </c>
      <c r="CB20" s="95">
        <v>2182.1</v>
      </c>
      <c r="CC20" s="95">
        <v>2182.1</v>
      </c>
      <c r="CD20" s="95">
        <v>2182.1</v>
      </c>
      <c r="CE20" s="95">
        <v>2182.1</v>
      </c>
      <c r="CF20" s="95">
        <v>2182.1</v>
      </c>
      <c r="CG20" s="95">
        <v>2182.1</v>
      </c>
      <c r="CH20" s="95">
        <v>2182.1</v>
      </c>
      <c r="CI20" s="95">
        <v>2182.1</v>
      </c>
      <c r="CJ20" s="95">
        <v>2182.1</v>
      </c>
      <c r="CK20" s="95">
        <v>2182.1</v>
      </c>
      <c r="CL20" s="95">
        <v>2182.1</v>
      </c>
      <c r="CM20" s="95">
        <v>2182.1</v>
      </c>
      <c r="CN20" s="95">
        <v>2182.1</v>
      </c>
      <c r="CO20" s="95">
        <v>2182.1</v>
      </c>
      <c r="CP20" s="95">
        <v>2182.1</v>
      </c>
      <c r="CQ20" s="95">
        <v>2182.1</v>
      </c>
      <c r="CR20" s="95">
        <v>2182.1</v>
      </c>
      <c r="CS20" s="95">
        <v>2182.1</v>
      </c>
      <c r="CT20" s="95">
        <v>2182.1</v>
      </c>
      <c r="CU20" s="95">
        <v>2182.1</v>
      </c>
      <c r="CV20" s="95">
        <v>2182.1</v>
      </c>
      <c r="CW20" s="95">
        <v>2182.1</v>
      </c>
      <c r="CX20" s="95">
        <v>2182.1</v>
      </c>
      <c r="CY20" s="95">
        <v>2182.1</v>
      </c>
      <c r="CZ20" s="95">
        <v>2182.1</v>
      </c>
      <c r="DA20" s="95">
        <v>2182.1</v>
      </c>
      <c r="DB20" s="95">
        <v>2182.1</v>
      </c>
      <c r="DC20" s="95">
        <v>2182.1</v>
      </c>
      <c r="DD20" s="95">
        <v>2182.1</v>
      </c>
      <c r="DE20" s="95">
        <v>2182.1</v>
      </c>
      <c r="DF20" s="95">
        <v>2182.1</v>
      </c>
      <c r="DG20" s="95">
        <v>2182.1</v>
      </c>
      <c r="DH20" s="95">
        <v>2182.1</v>
      </c>
      <c r="DI20" s="95">
        <v>2182.1</v>
      </c>
      <c r="DJ20" s="95">
        <v>2182.1</v>
      </c>
      <c r="DK20" s="95">
        <v>2182.1</v>
      </c>
      <c r="DL20" s="95">
        <v>2182.1</v>
      </c>
      <c r="DM20" s="95">
        <v>2182.1</v>
      </c>
      <c r="DN20" s="95">
        <v>2182.1</v>
      </c>
      <c r="DO20" s="95">
        <v>2182.1</v>
      </c>
      <c r="DP20" s="95">
        <v>2182.1</v>
      </c>
      <c r="DQ20" s="95"/>
      <c r="DR20" s="95"/>
      <c r="DS20" s="95"/>
      <c r="DT20" s="95"/>
      <c r="DU20" s="95"/>
      <c r="DV20" s="95"/>
      <c r="DW20" s="95"/>
      <c r="DX20" s="95"/>
      <c r="DY20" s="95"/>
      <c r="DZ20" s="95"/>
    </row>
    <row r="21" spans="2:130" ht="63" x14ac:dyDescent="0.35">
      <c r="B21" s="96" t="s">
        <v>192</v>
      </c>
      <c r="C21" s="248"/>
      <c r="D21" s="248"/>
      <c r="E21" s="248"/>
      <c r="F21" s="248"/>
      <c r="G21" s="248"/>
      <c r="H21" s="248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  <c r="BG21" s="95"/>
      <c r="BH21" s="95"/>
      <c r="BI21" s="95"/>
      <c r="BJ21" s="95"/>
      <c r="BK21" s="95"/>
      <c r="BL21" s="95"/>
      <c r="BM21" s="95"/>
      <c r="BN21" s="95"/>
      <c r="BO21" s="95"/>
      <c r="BP21" s="95"/>
      <c r="BQ21" s="95"/>
      <c r="BR21" s="95"/>
      <c r="BS21" s="95"/>
      <c r="BT21" s="95"/>
      <c r="BU21" s="95"/>
      <c r="BV21" s="95"/>
      <c r="BW21" s="95"/>
      <c r="BX21" s="95"/>
      <c r="BY21" s="95"/>
      <c r="BZ21" s="95"/>
      <c r="CA21" s="95"/>
      <c r="CB21" s="95"/>
      <c r="CC21" s="95"/>
      <c r="CD21" s="95"/>
      <c r="CE21" s="95"/>
      <c r="CF21" s="95"/>
      <c r="CG21" s="95"/>
      <c r="CH21" s="95"/>
      <c r="CI21" s="95"/>
      <c r="CJ21" s="95"/>
      <c r="CK21" s="95"/>
      <c r="CL21" s="95"/>
      <c r="CM21" s="95"/>
      <c r="CN21" s="95"/>
      <c r="CO21" s="95"/>
      <c r="CP21" s="95"/>
      <c r="CQ21" s="95"/>
      <c r="CR21" s="95"/>
      <c r="CS21" s="95"/>
      <c r="CT21" s="95"/>
      <c r="CU21" s="95"/>
      <c r="CV21" s="95"/>
      <c r="CW21" s="95"/>
      <c r="CX21" s="95"/>
      <c r="CY21" s="95"/>
      <c r="CZ21" s="95"/>
      <c r="DA21" s="95"/>
      <c r="DB21" s="95"/>
      <c r="DC21" s="95"/>
      <c r="DD21" s="95"/>
      <c r="DE21" s="95"/>
      <c r="DF21" s="95"/>
      <c r="DG21" s="95"/>
      <c r="DH21" s="95"/>
      <c r="DI21" s="95"/>
      <c r="DJ21" s="95"/>
      <c r="DK21" s="95"/>
      <c r="DL21" s="95"/>
      <c r="DM21" s="95"/>
      <c r="DN21" s="95"/>
      <c r="DO21" s="95"/>
      <c r="DP21" s="95"/>
      <c r="DQ21" s="95"/>
      <c r="DR21" s="95"/>
      <c r="DS21" s="95"/>
      <c r="DT21" s="95"/>
      <c r="DU21" s="95"/>
      <c r="DV21" s="95"/>
      <c r="DW21" s="95"/>
      <c r="DX21" s="95"/>
      <c r="DY21" s="95"/>
      <c r="DZ21" s="95"/>
    </row>
    <row r="22" spans="2:130" ht="26.25" x14ac:dyDescent="0.4">
      <c r="B22" s="98" t="s">
        <v>193</v>
      </c>
      <c r="C22" s="249" t="s">
        <v>194</v>
      </c>
      <c r="D22" s="249"/>
      <c r="E22" s="249"/>
      <c r="F22" s="249"/>
      <c r="G22" s="249"/>
      <c r="H22" s="249"/>
    </row>
    <row r="23" spans="2:130" ht="26.25" x14ac:dyDescent="0.4">
      <c r="B23" s="98" t="s">
        <v>197</v>
      </c>
      <c r="C23" s="246" t="s">
        <v>226</v>
      </c>
      <c r="D23" s="246"/>
      <c r="E23" s="246"/>
      <c r="F23" s="246"/>
      <c r="G23" s="246"/>
      <c r="H23" s="246"/>
    </row>
    <row r="24" spans="2:130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130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130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130" ht="26.25" customHeight="1" x14ac:dyDescent="0.35">
      <c r="B27" s="96" t="s">
        <v>203</v>
      </c>
      <c r="C27" s="246" t="s">
        <v>204</v>
      </c>
      <c r="D27" s="246"/>
      <c r="E27" s="246"/>
      <c r="F27" s="246"/>
      <c r="G27" s="246"/>
      <c r="H27" s="246"/>
    </row>
    <row r="28" spans="2:130" ht="26.25" customHeight="1" x14ac:dyDescent="0.35">
      <c r="B28" s="96" t="s">
        <v>206</v>
      </c>
      <c r="C28" s="246" t="s">
        <v>207</v>
      </c>
      <c r="D28" s="246"/>
      <c r="E28" s="246"/>
      <c r="F28" s="246"/>
      <c r="G28" s="246"/>
      <c r="H28" s="246"/>
    </row>
    <row r="29" spans="2:130" ht="63" customHeight="1" x14ac:dyDescent="0.35">
      <c r="B29" s="96" t="s">
        <v>209</v>
      </c>
      <c r="C29" s="246"/>
      <c r="D29" s="246"/>
      <c r="E29" s="246"/>
      <c r="F29" s="246"/>
      <c r="G29" s="246"/>
      <c r="H29" s="246"/>
    </row>
    <row r="30" spans="2:130" ht="26.25" x14ac:dyDescent="0.35">
      <c r="B30" s="114"/>
      <c r="C30" s="270"/>
      <c r="D30" s="270"/>
      <c r="E30" s="270"/>
      <c r="F30" s="270"/>
      <c r="G30" s="246"/>
      <c r="H30" s="246"/>
    </row>
    <row r="32" spans="2:130" x14ac:dyDescent="0.25">
      <c r="C32" s="101"/>
      <c r="E32" s="84"/>
    </row>
    <row r="33" spans="3:675" x14ac:dyDescent="0.25">
      <c r="C33" s="101"/>
      <c r="E33" s="84"/>
    </row>
    <row r="34" spans="3:675" x14ac:dyDescent="0.25">
      <c r="C34" s="101"/>
      <c r="E34" s="84"/>
    </row>
    <row r="35" spans="3:675" x14ac:dyDescent="0.25">
      <c r="C35" s="101"/>
      <c r="E35" s="84"/>
    </row>
    <row r="36" spans="3:675" x14ac:dyDescent="0.25">
      <c r="C36" s="101"/>
      <c r="E36" s="84"/>
    </row>
    <row r="37" spans="3:675" x14ac:dyDescent="0.25">
      <c r="C37" s="101"/>
      <c r="E37" s="84"/>
    </row>
    <row r="38" spans="3:675" x14ac:dyDescent="0.25">
      <c r="C38" s="101"/>
      <c r="E38" s="84"/>
    </row>
    <row r="39" spans="3:675" x14ac:dyDescent="0.25">
      <c r="C39" s="101"/>
      <c r="E39" s="84"/>
    </row>
    <row r="40" spans="3:675" x14ac:dyDescent="0.25">
      <c r="C40" s="101"/>
      <c r="E40" s="84"/>
    </row>
    <row r="41" spans="3:675" x14ac:dyDescent="0.25">
      <c r="C41" s="101"/>
      <c r="E41" s="84"/>
    </row>
    <row r="42" spans="3:675" x14ac:dyDescent="0.25">
      <c r="C42" s="101"/>
      <c r="E42" s="84"/>
    </row>
    <row r="43" spans="3:675" x14ac:dyDescent="0.25">
      <c r="C43" s="101"/>
      <c r="E43" s="84"/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YW54" s="102"/>
    </row>
    <row r="55" spans="3:701" x14ac:dyDescent="0.25">
      <c r="YW55" s="102"/>
    </row>
    <row r="56" spans="3:701" x14ac:dyDescent="0.25">
      <c r="YW56" s="102"/>
    </row>
  </sheetData>
  <mergeCells count="41">
    <mergeCell ref="B1:AG1"/>
    <mergeCell ref="B2:AG2"/>
    <mergeCell ref="B3:F3"/>
    <mergeCell ref="G3:N3"/>
    <mergeCell ref="B4:F4"/>
    <mergeCell ref="G4:N4"/>
    <mergeCell ref="AB3:AC3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>
    <tabColor theme="9" tint="-0.249977111117893"/>
    <pageSetUpPr fitToPage="1"/>
  </sheetPr>
  <dimension ref="A1:ZY56"/>
  <sheetViews>
    <sheetView topLeftCell="A10" zoomScale="40" zoomScaleNormal="40" workbookViewId="0">
      <selection activeCell="L16" sqref="L16:M16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5" width="12.7109375" style="46" bestFit="1" customWidth="1"/>
    <col min="156" max="16384" width="9.28515625" style="46"/>
  </cols>
  <sheetData>
    <row r="1" spans="1:155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Oven 4 Utility Consumption</v>
      </c>
      <c r="DR1" s="106" t="str">
        <f>G8</f>
        <v>Rs/Tons</v>
      </c>
    </row>
    <row r="2" spans="1:155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</row>
    <row r="3" spans="1:155" ht="41.45" customHeight="1" x14ac:dyDescent="0.5">
      <c r="A3" s="237">
        <f>'CKPI Sp Power Cons CO 4'!$A$3</f>
        <v>46112</v>
      </c>
      <c r="B3" s="27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168"/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DATA'!Q15</f>
        <v>2300</v>
      </c>
      <c r="DQ3" s="71">
        <f>'MASTER DATA'!R15</f>
        <v>2300</v>
      </c>
      <c r="DR3" s="71">
        <f>'MASTER DATA'!S15</f>
        <v>2300</v>
      </c>
      <c r="DS3" s="71">
        <f>'MASTER DATA'!T15</f>
        <v>2300</v>
      </c>
      <c r="DT3" s="71">
        <f>'MASTER DATA'!U15</f>
        <v>2300</v>
      </c>
      <c r="DU3" s="71">
        <f>'MASTER DATA'!V15</f>
        <v>2300</v>
      </c>
      <c r="DV3" s="71">
        <f>'MASTER DATA'!W15</f>
        <v>2300</v>
      </c>
      <c r="DW3" s="71">
        <f>'MASTER DATA'!X15</f>
        <v>2300</v>
      </c>
      <c r="DX3" s="71">
        <f>'MASTER DATA'!Y15</f>
        <v>2300</v>
      </c>
      <c r="DY3" s="71">
        <f>'MASTER DATA'!Z15</f>
        <v>2300</v>
      </c>
      <c r="DZ3" s="71">
        <f>'MASTER DATA'!AA15</f>
        <v>2300</v>
      </c>
      <c r="EA3" s="71">
        <f>'MASTER DATA'!AB15</f>
        <v>2300</v>
      </c>
      <c r="EB3" s="71">
        <f>'MASTER DATA'!AC15</f>
        <v>2281</v>
      </c>
      <c r="EC3" s="71">
        <f>'MASTER DATA'!AD15</f>
        <v>2281</v>
      </c>
      <c r="ED3" s="71">
        <f>'MASTER DATA'!AE15</f>
        <v>2281</v>
      </c>
      <c r="EE3" s="71">
        <f>'MASTER DATA'!AF15</f>
        <v>2281</v>
      </c>
      <c r="EF3" s="71">
        <f>'MASTER DATA'!AG15</f>
        <v>2281</v>
      </c>
      <c r="EG3" s="71">
        <f>'MASTER DATA'!AH15</f>
        <v>2281</v>
      </c>
      <c r="EH3" s="71">
        <f>Update!D36</f>
        <v>2281</v>
      </c>
      <c r="EI3" s="71">
        <f>Update!E36</f>
        <v>2281</v>
      </c>
      <c r="EJ3" s="71">
        <f>Update!F36</f>
        <v>2281</v>
      </c>
      <c r="EK3" s="71">
        <f>Update!G36</f>
        <v>2281</v>
      </c>
      <c r="EL3" s="71">
        <f>Update!H36</f>
        <v>2281</v>
      </c>
      <c r="EM3" s="71">
        <f>Update!I36</f>
        <v>2281</v>
      </c>
      <c r="EN3" s="71">
        <f>Update!J36</f>
        <v>2281</v>
      </c>
      <c r="EO3" s="71">
        <f>Update!K36</f>
        <v>2281</v>
      </c>
      <c r="EP3" s="71">
        <f>Update!L36</f>
        <v>2233</v>
      </c>
      <c r="EQ3" s="71">
        <f>Update!M36</f>
        <v>2233</v>
      </c>
      <c r="ER3" s="71">
        <f>Update!N36</f>
        <v>2233</v>
      </c>
      <c r="ES3" s="71">
        <f>Update!O36</f>
        <v>2233</v>
      </c>
      <c r="ET3" s="71">
        <f>Update!P36</f>
        <v>2233</v>
      </c>
      <c r="EU3" s="71">
        <f>Update!Q36</f>
        <v>2233</v>
      </c>
      <c r="EV3" s="71">
        <f>Update!R36</f>
        <v>2233</v>
      </c>
      <c r="EW3" s="71">
        <f>Update!S36</f>
        <v>2233</v>
      </c>
      <c r="EX3" s="71">
        <f>Update!T36</f>
        <v>2233</v>
      </c>
      <c r="EY3" s="71">
        <f>Update!U36</f>
        <v>2233</v>
      </c>
    </row>
    <row r="4" spans="1:155" ht="41.45" customHeight="1" x14ac:dyDescent="0.5">
      <c r="A4" s="237">
        <f>+A3-1</f>
        <v>46111</v>
      </c>
      <c r="B4" s="278" t="s">
        <v>177</v>
      </c>
      <c r="C4" s="259"/>
      <c r="D4" s="259"/>
      <c r="E4" s="259"/>
      <c r="F4" s="259"/>
      <c r="G4" s="260" t="s">
        <v>236</v>
      </c>
      <c r="H4" s="261"/>
      <c r="I4" s="261"/>
      <c r="J4" s="261"/>
      <c r="K4" s="261"/>
      <c r="L4" s="261"/>
      <c r="M4" s="261"/>
      <c r="N4" s="262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357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DATA'!Q16</f>
        <v>2651.5486000000001</v>
      </c>
      <c r="DQ4" s="71">
        <f>'MASTER DATA'!R16</f>
        <v>2401.1093000000001</v>
      </c>
      <c r="DR4" s="71">
        <f>'MASTER DATA'!S16</f>
        <v>2310.2136499999997</v>
      </c>
      <c r="DS4" s="71">
        <f>'MASTER DATA'!T16</f>
        <v>2138.0205999999998</v>
      </c>
      <c r="DT4" s="71">
        <f>'MASTER DATA'!U16</f>
        <v>2129.2476999999999</v>
      </c>
      <c r="DU4" s="71">
        <f>'MASTER DATA'!V16</f>
        <v>2106.5591999999997</v>
      </c>
      <c r="DV4" s="71">
        <f>'MASTER DATA'!W16</f>
        <v>2154.5096999999996</v>
      </c>
      <c r="DW4" s="71">
        <f>'MASTER DATA'!X16</f>
        <v>1999.6847</v>
      </c>
      <c r="DX4" s="71">
        <f>'MASTER DATA'!Y16</f>
        <v>2103.1767500000001</v>
      </c>
      <c r="DY4" s="71">
        <f>'MASTER DATA'!Z16</f>
        <v>2261.2100099999998</v>
      </c>
      <c r="DZ4" s="71">
        <f>'MASTER DATA'!AA16</f>
        <v>2353.5628400000001</v>
      </c>
      <c r="EA4" s="71">
        <f>'MASTER DATA'!AB16</f>
        <v>2298.34629</v>
      </c>
      <c r="EB4" s="71">
        <f>'MASTER DATA'!AC16</f>
        <v>2290.0680299999999</v>
      </c>
      <c r="EC4" s="71">
        <f>'MASTER DATA'!AD16</f>
        <v>2224.1421999999998</v>
      </c>
      <c r="ED4" s="71">
        <f>'MASTER DATA'!AE16</f>
        <v>2241.65805</v>
      </c>
      <c r="EE4" s="71">
        <f>'MASTER DATA'!AF16</f>
        <v>2161</v>
      </c>
      <c r="EF4" s="71">
        <f>'MASTER DATA'!AG16</f>
        <v>2149</v>
      </c>
      <c r="EG4" s="71">
        <f>'MASTER DATA'!AH16</f>
        <v>2149</v>
      </c>
      <c r="EH4" s="71">
        <f>Update!D37</f>
        <v>2180.09</v>
      </c>
      <c r="EI4" s="71">
        <f>Update!E37</f>
        <v>2191.33</v>
      </c>
      <c r="EJ4" s="71">
        <f>Update!F37</f>
        <v>2172.59</v>
      </c>
      <c r="EK4" s="71">
        <f>Update!G37</f>
        <v>2177.16</v>
      </c>
      <c r="EL4" s="71">
        <f>Update!H37</f>
        <v>2197</v>
      </c>
      <c r="EM4" s="71">
        <f>Update!I37</f>
        <v>2162</v>
      </c>
      <c r="EN4" s="71">
        <f>Update!J37</f>
        <v>2230</v>
      </c>
      <c r="EO4" s="71">
        <f>Update!K37</f>
        <v>2232</v>
      </c>
      <c r="EP4" s="71">
        <f>Update!L37</f>
        <v>2256</v>
      </c>
      <c r="EQ4" s="71">
        <f>Update!M37</f>
        <v>2189</v>
      </c>
      <c r="ER4" s="71">
        <f>Update!N37</f>
        <v>2293</v>
      </c>
      <c r="ES4" s="71">
        <f>Update!O37</f>
        <v>2292.6999999999998</v>
      </c>
      <c r="ET4" s="71">
        <f>Update!P37</f>
        <v>2060</v>
      </c>
      <c r="EU4" s="71">
        <f>Update!Q37</f>
        <v>2062</v>
      </c>
      <c r="EV4" s="71">
        <f>Update!R37</f>
        <v>2083</v>
      </c>
      <c r="EW4" s="71">
        <f>Update!S37</f>
        <v>1971</v>
      </c>
      <c r="EX4" s="71">
        <f>Update!T37</f>
        <v>1954.6</v>
      </c>
      <c r="EY4" s="71">
        <f>Update!U37</f>
        <v>1945</v>
      </c>
    </row>
    <row r="5" spans="1:155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354</v>
      </c>
      <c r="P5" s="61"/>
      <c r="Q5" s="61"/>
      <c r="R5" s="61"/>
      <c r="S5" s="61"/>
      <c r="T5" s="61"/>
      <c r="U5" s="61"/>
      <c r="V5" s="61"/>
      <c r="W5" s="61"/>
      <c r="X5" s="62"/>
      <c r="Y5" s="73">
        <v>2</v>
      </c>
      <c r="Z5" s="74" t="s">
        <v>356</v>
      </c>
      <c r="AA5" s="64"/>
      <c r="AB5" s="64"/>
      <c r="AC5" s="64"/>
      <c r="AD5" s="64"/>
      <c r="AE5" s="64"/>
      <c r="AF5" s="64"/>
      <c r="AG5" s="64"/>
      <c r="AH5" s="67"/>
      <c r="AI5" s="68" t="s">
        <v>1</v>
      </c>
      <c r="DP5" s="75" t="str">
        <f>'MASTER DATA'!C43</f>
        <v>Tons</v>
      </c>
    </row>
    <row r="6" spans="1:155" ht="41.45" customHeight="1" x14ac:dyDescent="0.5">
      <c r="B6" s="278" t="s">
        <v>185</v>
      </c>
      <c r="C6" s="259"/>
      <c r="D6" s="259"/>
      <c r="E6" s="259"/>
      <c r="F6" s="259"/>
      <c r="G6" s="279" t="s">
        <v>227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7"/>
    </row>
    <row r="7" spans="1:155" s="75" customFormat="1" ht="38.25" customHeight="1" x14ac:dyDescent="0.5">
      <c r="B7" s="271" t="s">
        <v>188</v>
      </c>
      <c r="C7" s="251"/>
      <c r="D7" s="251"/>
      <c r="E7" s="251"/>
      <c r="F7" s="252"/>
      <c r="G7" s="296" t="str">
        <f>'MASTER DATA'!B15</f>
        <v>Coke Oven 4 Utility Consumption</v>
      </c>
      <c r="H7" s="297"/>
      <c r="I7" s="297"/>
      <c r="J7" s="297"/>
      <c r="K7" s="297"/>
      <c r="L7" s="297"/>
      <c r="M7" s="297"/>
      <c r="N7" s="297"/>
      <c r="O7" s="60" t="s">
        <v>239</v>
      </c>
      <c r="P7" s="74"/>
      <c r="Q7" s="74"/>
      <c r="R7" s="74"/>
      <c r="S7" s="167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7"/>
    </row>
    <row r="8" spans="1:155" ht="38.25" customHeight="1" x14ac:dyDescent="0.5">
      <c r="B8" s="271" t="s">
        <v>187</v>
      </c>
      <c r="C8" s="251"/>
      <c r="D8" s="251"/>
      <c r="E8" s="251"/>
      <c r="F8" s="252"/>
      <c r="G8" s="272" t="str">
        <f>'MASTER DATA'!C15</f>
        <v>Rs/Tons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1:155" ht="34.5" customHeight="1" x14ac:dyDescent="0.5">
      <c r="B9" s="271" t="s">
        <v>224</v>
      </c>
      <c r="C9" s="251"/>
      <c r="D9" s="251"/>
      <c r="E9" s="251"/>
      <c r="F9" s="252"/>
      <c r="G9" s="250" t="e">
        <f>HLOOKUP($A$4,Update!$B$2:$AAZ$1000,36,0)</f>
        <v>#N/A</v>
      </c>
      <c r="H9" s="250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1:155" ht="34.5" customHeight="1" x14ac:dyDescent="0.5">
      <c r="B10" s="271" t="s">
        <v>175</v>
      </c>
      <c r="C10" s="251"/>
      <c r="D10" s="251"/>
      <c r="E10" s="251"/>
      <c r="F10" s="252"/>
      <c r="G10" s="250">
        <f>HLOOKUP($G$3,Update!$B$2:$AAZ$1000,35,0)</f>
        <v>2233</v>
      </c>
      <c r="H10" s="250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1:155" ht="195" customHeight="1" x14ac:dyDescent="0.35">
      <c r="B11" s="83"/>
      <c r="AH11" s="57"/>
      <c r="AK11" s="75">
        <f>222/224*100</f>
        <v>99.107142857142861</v>
      </c>
    </row>
    <row r="12" spans="1:155" ht="408.75" customHeight="1" x14ac:dyDescent="0.25">
      <c r="B12" s="247" t="str">
        <f>G7</f>
        <v>Coke Oven 4 Utility Consumption</v>
      </c>
      <c r="AH12" s="57"/>
    </row>
    <row r="13" spans="1:155" ht="408" customHeight="1" x14ac:dyDescent="0.25">
      <c r="B13" s="247"/>
      <c r="AH13" s="57"/>
    </row>
    <row r="14" spans="1:155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1:155" s="91" customFormat="1" ht="105.75" customHeight="1" x14ac:dyDescent="0.25">
      <c r="B15" s="89" t="s">
        <v>191</v>
      </c>
      <c r="C15" s="90">
        <f>A3</f>
        <v>46112</v>
      </c>
      <c r="D15" s="90">
        <f>C15+1</f>
        <v>46113</v>
      </c>
      <c r="E15" s="90">
        <f t="shared" ref="E15:AD15" si="0">D15+1</f>
        <v>46114</v>
      </c>
      <c r="F15" s="90">
        <f t="shared" si="0"/>
        <v>46115</v>
      </c>
      <c r="G15" s="90">
        <f t="shared" si="0"/>
        <v>46116</v>
      </c>
      <c r="H15" s="90">
        <f t="shared" si="0"/>
        <v>46117</v>
      </c>
      <c r="I15" s="90">
        <f t="shared" si="0"/>
        <v>46118</v>
      </c>
      <c r="J15" s="90">
        <f t="shared" si="0"/>
        <v>46119</v>
      </c>
      <c r="K15" s="90">
        <f t="shared" si="0"/>
        <v>46120</v>
      </c>
      <c r="L15" s="90">
        <f t="shared" si="0"/>
        <v>46121</v>
      </c>
      <c r="M15" s="90">
        <f t="shared" si="0"/>
        <v>46122</v>
      </c>
      <c r="N15" s="90">
        <f t="shared" si="0"/>
        <v>46123</v>
      </c>
      <c r="O15" s="90">
        <f t="shared" si="0"/>
        <v>46124</v>
      </c>
      <c r="P15" s="90">
        <f t="shared" si="0"/>
        <v>46125</v>
      </c>
      <c r="Q15" s="90">
        <f t="shared" si="0"/>
        <v>46126</v>
      </c>
      <c r="R15" s="90">
        <f t="shared" si="0"/>
        <v>46127</v>
      </c>
      <c r="S15" s="90">
        <f t="shared" si="0"/>
        <v>46128</v>
      </c>
      <c r="T15" s="90">
        <f t="shared" si="0"/>
        <v>46129</v>
      </c>
      <c r="U15" s="90">
        <f t="shared" si="0"/>
        <v>46130</v>
      </c>
      <c r="V15" s="90">
        <f t="shared" si="0"/>
        <v>46131</v>
      </c>
      <c r="W15" s="90">
        <f t="shared" si="0"/>
        <v>46132</v>
      </c>
      <c r="X15" s="90">
        <f t="shared" si="0"/>
        <v>46133</v>
      </c>
      <c r="Y15" s="90">
        <f t="shared" si="0"/>
        <v>46134</v>
      </c>
      <c r="Z15" s="90">
        <f t="shared" si="0"/>
        <v>46135</v>
      </c>
      <c r="AA15" s="90">
        <f t="shared" si="0"/>
        <v>46136</v>
      </c>
      <c r="AB15" s="90">
        <f t="shared" si="0"/>
        <v>46137</v>
      </c>
      <c r="AC15" s="90">
        <f t="shared" si="0"/>
        <v>46138</v>
      </c>
      <c r="AD15" s="90">
        <f t="shared" si="0"/>
        <v>46139</v>
      </c>
      <c r="AE15" s="90">
        <f t="shared" ref="AE15" si="1">AD15+1</f>
        <v>46140</v>
      </c>
      <c r="AF15" s="90">
        <f t="shared" ref="AF15" si="2">AE15+1</f>
        <v>46141</v>
      </c>
      <c r="AG15" s="90">
        <f t="shared" ref="AG15" si="3">AF15+1</f>
        <v>46142</v>
      </c>
    </row>
    <row r="16" spans="1:155" ht="48" customHeight="1" x14ac:dyDescent="0.35">
      <c r="B16" s="75" t="s">
        <v>5</v>
      </c>
      <c r="C16" s="95">
        <v>1952.7499671052562</v>
      </c>
      <c r="D16" s="95">
        <v>1970.0264447447362</v>
      </c>
      <c r="E16" s="95">
        <v>1961.3716320589872</v>
      </c>
      <c r="F16" s="95">
        <v>1954.9329481130421</v>
      </c>
      <c r="G16" s="95">
        <v>1904.4870129872145</v>
      </c>
      <c r="H16" s="95">
        <v>1946.8887617213641</v>
      </c>
      <c r="I16" s="95">
        <v>1902.5574087023381</v>
      </c>
      <c r="J16" s="95">
        <v>1917.6736612051063</v>
      </c>
      <c r="K16" s="95">
        <v>1874.430081239864</v>
      </c>
      <c r="L16" s="95">
        <v>1884.4531429891699</v>
      </c>
      <c r="M16" s="95">
        <v>2002.1449608406374</v>
      </c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9"/>
    </row>
    <row r="17" spans="2:34" ht="48" customHeight="1" x14ac:dyDescent="0.35">
      <c r="B17" s="97" t="s">
        <v>217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95"/>
    </row>
    <row r="18" spans="2:34" ht="48" customHeight="1" x14ac:dyDescent="0.35">
      <c r="B18" s="58" t="s">
        <v>200</v>
      </c>
      <c r="C18" s="95">
        <v>2129.1</v>
      </c>
      <c r="D18" s="95">
        <v>2129.1</v>
      </c>
      <c r="E18" s="95">
        <v>2129.1</v>
      </c>
      <c r="F18" s="95">
        <v>2129.1</v>
      </c>
      <c r="G18" s="95">
        <v>2129.1</v>
      </c>
      <c r="H18" s="95">
        <v>2129.1</v>
      </c>
      <c r="I18" s="95">
        <v>2129.1</v>
      </c>
      <c r="J18" s="95">
        <v>2129.1</v>
      </c>
      <c r="K18" s="95">
        <v>2129.1</v>
      </c>
      <c r="L18" s="95">
        <v>2129.1</v>
      </c>
      <c r="M18" s="95">
        <v>2129.1</v>
      </c>
      <c r="N18" s="95">
        <v>2129.1</v>
      </c>
      <c r="O18" s="95">
        <v>2129.1</v>
      </c>
      <c r="P18" s="95">
        <v>2129.1</v>
      </c>
      <c r="Q18" s="95">
        <v>2129.1</v>
      </c>
      <c r="R18" s="95">
        <v>2129.1</v>
      </c>
      <c r="S18" s="95">
        <v>2129.1</v>
      </c>
      <c r="T18" s="95">
        <v>2129.1</v>
      </c>
      <c r="U18" s="95">
        <v>2129.1</v>
      </c>
      <c r="V18" s="95">
        <v>2129.1</v>
      </c>
      <c r="W18" s="95">
        <v>2129.1</v>
      </c>
      <c r="X18" s="95">
        <v>2129.1</v>
      </c>
      <c r="Y18" s="95">
        <v>2129.1</v>
      </c>
      <c r="Z18" s="95">
        <v>2129.1</v>
      </c>
      <c r="AA18" s="95">
        <v>2129.1</v>
      </c>
      <c r="AB18" s="95">
        <v>2129.1</v>
      </c>
      <c r="AC18" s="95">
        <v>2129.1</v>
      </c>
      <c r="AD18" s="95">
        <v>2129.1</v>
      </c>
      <c r="AE18" s="95">
        <v>2129.1</v>
      </c>
      <c r="AF18" s="95">
        <v>2129.1</v>
      </c>
      <c r="AG18" s="95">
        <v>2129.1</v>
      </c>
      <c r="AH18" s="92"/>
    </row>
    <row r="19" spans="2:34" ht="48" customHeight="1" x14ac:dyDescent="0.35">
      <c r="B19" s="58" t="s">
        <v>201</v>
      </c>
      <c r="C19" s="95">
        <v>1945</v>
      </c>
      <c r="D19" s="95">
        <v>1945</v>
      </c>
      <c r="E19" s="95">
        <v>1945</v>
      </c>
      <c r="F19" s="95">
        <v>1945</v>
      </c>
      <c r="G19" s="95">
        <v>1945</v>
      </c>
      <c r="H19" s="95">
        <v>1945</v>
      </c>
      <c r="I19" s="95">
        <v>1945</v>
      </c>
      <c r="J19" s="95">
        <v>1945</v>
      </c>
      <c r="K19" s="95">
        <v>1945</v>
      </c>
      <c r="L19" s="95">
        <v>1945</v>
      </c>
      <c r="M19" s="95">
        <v>1945</v>
      </c>
      <c r="N19" s="95">
        <v>1945</v>
      </c>
      <c r="O19" s="95">
        <v>1945</v>
      </c>
      <c r="P19" s="95">
        <v>1945</v>
      </c>
      <c r="Q19" s="95">
        <v>1945</v>
      </c>
      <c r="R19" s="95">
        <v>1945</v>
      </c>
      <c r="S19" s="95">
        <v>1945</v>
      </c>
      <c r="T19" s="95">
        <v>1945</v>
      </c>
      <c r="U19" s="95">
        <v>1945</v>
      </c>
      <c r="V19" s="95">
        <v>1945</v>
      </c>
      <c r="W19" s="95">
        <v>1945</v>
      </c>
      <c r="X19" s="95">
        <v>1945</v>
      </c>
      <c r="Y19" s="95">
        <v>1945</v>
      </c>
      <c r="Z19" s="95">
        <v>1945</v>
      </c>
      <c r="AA19" s="95">
        <v>1945</v>
      </c>
      <c r="AB19" s="95">
        <v>1945</v>
      </c>
      <c r="AC19" s="95">
        <v>1945</v>
      </c>
      <c r="AD19" s="95">
        <v>1945</v>
      </c>
      <c r="AE19" s="95">
        <v>1945</v>
      </c>
      <c r="AF19" s="95">
        <v>1945</v>
      </c>
      <c r="AG19" s="95">
        <v>1945</v>
      </c>
    </row>
    <row r="20" spans="2:34" ht="48" customHeight="1" x14ac:dyDescent="0.35">
      <c r="B20" s="58" t="s">
        <v>225</v>
      </c>
      <c r="C20" s="95">
        <v>1761</v>
      </c>
      <c r="D20" s="95">
        <v>1761</v>
      </c>
      <c r="E20" s="95">
        <v>1761</v>
      </c>
      <c r="F20" s="95">
        <v>1761</v>
      </c>
      <c r="G20" s="95">
        <v>1761</v>
      </c>
      <c r="H20" s="95">
        <v>1761</v>
      </c>
      <c r="I20" s="95">
        <v>1761</v>
      </c>
      <c r="J20" s="95">
        <v>1761</v>
      </c>
      <c r="K20" s="95">
        <v>1761</v>
      </c>
      <c r="L20" s="95">
        <v>1761</v>
      </c>
      <c r="M20" s="95">
        <v>1761</v>
      </c>
      <c r="N20" s="95">
        <v>1761</v>
      </c>
      <c r="O20" s="95">
        <v>1761</v>
      </c>
      <c r="P20" s="95">
        <v>1761</v>
      </c>
      <c r="Q20" s="95">
        <v>1761</v>
      </c>
      <c r="R20" s="95">
        <v>1761</v>
      </c>
      <c r="S20" s="95">
        <v>1761</v>
      </c>
      <c r="T20" s="95">
        <v>1761</v>
      </c>
      <c r="U20" s="95">
        <v>1761</v>
      </c>
      <c r="V20" s="95">
        <v>1761</v>
      </c>
      <c r="W20" s="95">
        <v>1761</v>
      </c>
      <c r="X20" s="95">
        <v>1761</v>
      </c>
      <c r="Y20" s="95">
        <v>1761</v>
      </c>
      <c r="Z20" s="95">
        <v>1761</v>
      </c>
      <c r="AA20" s="95">
        <v>1761</v>
      </c>
      <c r="AB20" s="95">
        <v>1761</v>
      </c>
      <c r="AC20" s="95">
        <v>1761</v>
      </c>
      <c r="AD20" s="95">
        <v>1761</v>
      </c>
      <c r="AE20" s="95">
        <v>1761</v>
      </c>
      <c r="AF20" s="95">
        <v>1761</v>
      </c>
      <c r="AG20" s="95">
        <v>1761</v>
      </c>
    </row>
    <row r="21" spans="2:34" ht="63" x14ac:dyDescent="0.35">
      <c r="B21" s="96" t="s">
        <v>192</v>
      </c>
      <c r="C21" s="248">
        <v>1</v>
      </c>
      <c r="D21" s="248"/>
      <c r="E21" s="248"/>
      <c r="F21" s="248"/>
      <c r="G21" s="248"/>
      <c r="H21" s="248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34" ht="26.25" x14ac:dyDescent="0.4">
      <c r="B22" s="98" t="s">
        <v>193</v>
      </c>
      <c r="C22" s="249" t="s">
        <v>194</v>
      </c>
      <c r="D22" s="249"/>
      <c r="E22" s="249"/>
      <c r="F22" s="249"/>
      <c r="G22" s="249"/>
      <c r="H22" s="249"/>
    </row>
    <row r="23" spans="2:34" ht="26.25" x14ac:dyDescent="0.4">
      <c r="B23" s="98" t="s">
        <v>197</v>
      </c>
      <c r="C23" s="246" t="s">
        <v>226</v>
      </c>
      <c r="D23" s="246"/>
      <c r="E23" s="246"/>
      <c r="F23" s="246"/>
      <c r="G23" s="246"/>
      <c r="H23" s="246"/>
    </row>
    <row r="24" spans="2:34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4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4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4" ht="26.25" customHeight="1" x14ac:dyDescent="0.35">
      <c r="B27" s="96" t="s">
        <v>203</v>
      </c>
      <c r="C27" s="246" t="s">
        <v>204</v>
      </c>
      <c r="D27" s="246"/>
      <c r="E27" s="246"/>
      <c r="F27" s="246"/>
      <c r="G27" s="246"/>
      <c r="H27" s="246"/>
    </row>
    <row r="28" spans="2:34" ht="26.25" customHeight="1" x14ac:dyDescent="0.35">
      <c r="B28" s="96" t="s">
        <v>206</v>
      </c>
      <c r="C28" s="246" t="s">
        <v>207</v>
      </c>
      <c r="D28" s="246"/>
      <c r="E28" s="246"/>
      <c r="F28" s="246"/>
      <c r="G28" s="246"/>
      <c r="H28" s="246"/>
    </row>
    <row r="29" spans="2:34" ht="63" customHeight="1" x14ac:dyDescent="0.35">
      <c r="B29" s="96" t="s">
        <v>209</v>
      </c>
      <c r="C29" s="246"/>
      <c r="D29" s="246"/>
      <c r="E29" s="246"/>
      <c r="F29" s="246"/>
      <c r="G29" s="246"/>
      <c r="H29" s="246"/>
    </row>
    <row r="30" spans="2:34" ht="26.25" x14ac:dyDescent="0.35">
      <c r="B30" s="114"/>
      <c r="C30" s="270"/>
      <c r="D30" s="270"/>
      <c r="E30" s="270"/>
      <c r="F30" s="270"/>
      <c r="G30" s="246"/>
      <c r="H30" s="246"/>
    </row>
    <row r="32" spans="2:34" x14ac:dyDescent="0.25">
      <c r="C32" s="101"/>
      <c r="E32" s="84"/>
    </row>
    <row r="33" spans="3:675" x14ac:dyDescent="0.25">
      <c r="C33" s="101"/>
      <c r="E33" s="84"/>
    </row>
    <row r="34" spans="3:675" x14ac:dyDescent="0.25">
      <c r="C34" s="101"/>
      <c r="E34" s="84"/>
    </row>
    <row r="35" spans="3:675" x14ac:dyDescent="0.25">
      <c r="C35" s="101"/>
      <c r="E35" s="84"/>
    </row>
    <row r="36" spans="3:675" x14ac:dyDescent="0.25">
      <c r="C36" s="101"/>
      <c r="E36" s="84"/>
    </row>
    <row r="37" spans="3:675" x14ac:dyDescent="0.25">
      <c r="C37" s="101"/>
      <c r="E37" s="84"/>
    </row>
    <row r="38" spans="3:675" x14ac:dyDescent="0.25">
      <c r="C38" s="101"/>
      <c r="E38" s="84"/>
    </row>
    <row r="39" spans="3:675" x14ac:dyDescent="0.25">
      <c r="C39" s="101"/>
      <c r="E39" s="84"/>
    </row>
    <row r="40" spans="3:675" x14ac:dyDescent="0.25">
      <c r="C40" s="101"/>
      <c r="E40" s="84"/>
    </row>
    <row r="41" spans="3:675" x14ac:dyDescent="0.25">
      <c r="C41" s="101"/>
      <c r="E41" s="84"/>
    </row>
    <row r="42" spans="3:675" x14ac:dyDescent="0.25">
      <c r="C42" s="101"/>
      <c r="E42" s="84"/>
    </row>
    <row r="43" spans="3:675" x14ac:dyDescent="0.25">
      <c r="C43" s="101"/>
      <c r="E43" s="84"/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YW54" s="102"/>
    </row>
    <row r="55" spans="3:701" x14ac:dyDescent="0.25">
      <c r="YW55" s="102"/>
    </row>
    <row r="56" spans="3:701" x14ac:dyDescent="0.25">
      <c r="YW56" s="102"/>
    </row>
  </sheetData>
  <mergeCells count="40"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9" tint="-0.249977111117893"/>
    <pageSetUpPr fitToPage="1"/>
  </sheetPr>
  <dimension ref="B1:AAC56"/>
  <sheetViews>
    <sheetView zoomScale="25" zoomScaleNormal="25" workbookViewId="0">
      <selection activeCell="EA12" sqref="EA12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7" width="12.140625" style="46" customWidth="1"/>
    <col min="38" max="38" width="7.42578125" style="46" customWidth="1"/>
    <col min="39" max="39" width="9.28515625" style="46"/>
    <col min="40" max="43" width="13.7109375" style="46" hidden="1" customWidth="1"/>
    <col min="44" max="44" width="13" style="46" hidden="1" customWidth="1"/>
    <col min="45" max="46" width="13.7109375" style="46" hidden="1" customWidth="1"/>
    <col min="47" max="48" width="13" style="46" hidden="1" customWidth="1"/>
    <col min="49" max="49" width="13.7109375" style="46" hidden="1" customWidth="1"/>
    <col min="50" max="50" width="13" style="46" hidden="1" customWidth="1"/>
    <col min="51" max="66" width="13.7109375" style="46" hidden="1" customWidth="1"/>
    <col min="67" max="67" width="11.28515625" style="46" hidden="1" customWidth="1"/>
    <col min="68" max="68" width="12.28515625" style="46" hidden="1" customWidth="1"/>
    <col min="69" max="69" width="12" style="46" hidden="1" customWidth="1"/>
    <col min="70" max="70" width="13.42578125" style="46" hidden="1" customWidth="1"/>
    <col min="71" max="71" width="14.28515625" style="46" hidden="1" customWidth="1"/>
    <col min="72" max="72" width="12.28515625" style="46" hidden="1" customWidth="1"/>
    <col min="73" max="75" width="11.7109375" style="46" hidden="1" customWidth="1"/>
    <col min="76" max="76" width="11.5703125" style="46" hidden="1" customWidth="1"/>
    <col min="77" max="77" width="12.7109375" style="46" hidden="1" customWidth="1"/>
    <col min="78" max="78" width="12.28515625" style="46" hidden="1" customWidth="1"/>
    <col min="79" max="79" width="10.28515625" style="46" hidden="1" customWidth="1"/>
    <col min="80" max="86" width="16.28515625" style="46" hidden="1" customWidth="1"/>
    <col min="87" max="87" width="14.7109375" style="46" hidden="1" customWidth="1"/>
    <col min="88" max="101" width="16.28515625" style="46" hidden="1" customWidth="1"/>
    <col min="102" max="103" width="11.28515625" style="46" hidden="1" customWidth="1"/>
    <col min="104" max="104" width="14.5703125" style="46" hidden="1" customWidth="1"/>
    <col min="105" max="106" width="11.28515625" style="46" hidden="1" customWidth="1"/>
    <col min="107" max="112" width="13.42578125" style="46" hidden="1" customWidth="1"/>
    <col min="113" max="123" width="12.85546875" style="46" hidden="1" customWidth="1"/>
    <col min="124" max="130" width="12.85546875" style="46" customWidth="1"/>
    <col min="131" max="156" width="14.28515625" style="46" customWidth="1"/>
    <col min="157" max="16384" width="9.28515625" style="46"/>
  </cols>
  <sheetData>
    <row r="1" spans="2:156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285"/>
      <c r="AI1" s="285"/>
      <c r="AJ1" s="285"/>
      <c r="AK1" s="285"/>
      <c r="AL1" s="52"/>
      <c r="AM1" s="53" t="s">
        <v>169</v>
      </c>
      <c r="AN1" s="54" t="s">
        <v>170</v>
      </c>
      <c r="AO1" s="54"/>
      <c r="AP1" s="54" t="s">
        <v>1</v>
      </c>
      <c r="AQ1" s="54" t="s">
        <v>3</v>
      </c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DT1" s="54" t="str">
        <f>G7</f>
        <v>Injury free work place through monitoring of LTIFR</v>
      </c>
      <c r="DV1" s="106" t="str">
        <f>G8</f>
        <v>Ratio</v>
      </c>
    </row>
    <row r="2" spans="2:156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  <c r="AK2" s="256"/>
      <c r="AL2" s="57"/>
      <c r="AM2" s="58" t="s">
        <v>172</v>
      </c>
      <c r="AN2" s="59">
        <v>42461</v>
      </c>
      <c r="AO2" s="59">
        <v>42491</v>
      </c>
      <c r="AP2" s="59">
        <v>42522</v>
      </c>
      <c r="AQ2" s="59">
        <v>42552</v>
      </c>
      <c r="AR2" s="59">
        <v>42583</v>
      </c>
      <c r="AS2" s="59">
        <v>42614</v>
      </c>
      <c r="AT2" s="59">
        <v>42644</v>
      </c>
      <c r="AU2" s="59">
        <v>42675</v>
      </c>
      <c r="AV2" s="59">
        <v>42705</v>
      </c>
      <c r="AW2" s="59">
        <v>42736</v>
      </c>
      <c r="AX2" s="59">
        <v>42767</v>
      </c>
      <c r="AY2" s="59">
        <v>42795</v>
      </c>
      <c r="AZ2" s="59">
        <v>42826</v>
      </c>
      <c r="BA2" s="59">
        <v>42856</v>
      </c>
      <c r="BB2" s="59">
        <v>42887</v>
      </c>
      <c r="BC2" s="59">
        <v>42917</v>
      </c>
      <c r="BD2" s="59">
        <v>42948</v>
      </c>
      <c r="BE2" s="59">
        <v>42979</v>
      </c>
      <c r="BF2" s="59">
        <v>43009</v>
      </c>
      <c r="BG2" s="59">
        <v>43040</v>
      </c>
      <c r="BH2" s="59">
        <v>43070</v>
      </c>
      <c r="BI2" s="59">
        <v>43101</v>
      </c>
      <c r="BJ2" s="59">
        <v>43132</v>
      </c>
      <c r="BK2" s="59">
        <v>43160</v>
      </c>
      <c r="BL2" s="59">
        <v>43191</v>
      </c>
      <c r="BM2" s="59">
        <v>43221</v>
      </c>
      <c r="BN2" s="59">
        <v>43252</v>
      </c>
      <c r="BO2" s="59">
        <v>43282</v>
      </c>
      <c r="BP2" s="59">
        <v>43313</v>
      </c>
      <c r="BQ2" s="59">
        <v>43344</v>
      </c>
      <c r="BR2" s="59">
        <v>43374</v>
      </c>
      <c r="BS2" s="59">
        <v>43405</v>
      </c>
      <c r="BT2" s="59">
        <v>43435</v>
      </c>
      <c r="BU2" s="59">
        <v>43466</v>
      </c>
      <c r="BV2" s="59">
        <v>43497</v>
      </c>
      <c r="BW2" s="59">
        <v>43525</v>
      </c>
      <c r="BX2" s="59">
        <v>43556</v>
      </c>
      <c r="BY2" s="59">
        <v>43586</v>
      </c>
      <c r="BZ2" s="59">
        <v>43617</v>
      </c>
      <c r="CA2" s="59">
        <v>43647</v>
      </c>
      <c r="CB2" s="59">
        <v>43678</v>
      </c>
      <c r="CC2" s="59">
        <v>43709</v>
      </c>
      <c r="CD2" s="59">
        <v>43739</v>
      </c>
      <c r="CE2" s="59">
        <v>43770</v>
      </c>
      <c r="CF2" s="59">
        <v>43800</v>
      </c>
      <c r="CG2" s="59">
        <v>43831</v>
      </c>
      <c r="CH2" s="59">
        <v>43862</v>
      </c>
      <c r="CI2" s="59">
        <v>43891</v>
      </c>
      <c r="CJ2" s="59">
        <v>43922</v>
      </c>
      <c r="CK2" s="59">
        <v>43952</v>
      </c>
      <c r="CL2" s="59">
        <v>43983</v>
      </c>
      <c r="CM2" s="59">
        <v>44013</v>
      </c>
      <c r="CN2" s="59">
        <v>44044</v>
      </c>
      <c r="CO2" s="59">
        <v>44075</v>
      </c>
      <c r="CP2" s="59">
        <v>44105</v>
      </c>
      <c r="CQ2" s="59">
        <v>44136</v>
      </c>
      <c r="CR2" s="59">
        <v>44166</v>
      </c>
      <c r="CS2" s="59">
        <v>44197</v>
      </c>
      <c r="CT2" s="59">
        <v>44228</v>
      </c>
      <c r="CU2" s="59">
        <v>44256</v>
      </c>
      <c r="CV2" s="59">
        <v>44287</v>
      </c>
      <c r="CW2" s="59">
        <v>44317</v>
      </c>
      <c r="CX2" s="59">
        <v>44348</v>
      </c>
      <c r="CY2" s="59">
        <v>44378</v>
      </c>
      <c r="CZ2" s="59">
        <v>44409</v>
      </c>
      <c r="DA2" s="59">
        <v>44440</v>
      </c>
      <c r="DB2" s="59">
        <v>44470</v>
      </c>
      <c r="DC2" s="59">
        <v>44501</v>
      </c>
      <c r="DD2" s="59">
        <v>44531</v>
      </c>
      <c r="DE2" s="59">
        <v>44562</v>
      </c>
      <c r="DF2" s="59">
        <v>44593</v>
      </c>
      <c r="DG2" s="59">
        <v>44621</v>
      </c>
      <c r="DH2" s="59">
        <v>44652</v>
      </c>
      <c r="DI2" s="59">
        <v>44682</v>
      </c>
      <c r="DJ2" s="59">
        <v>44713</v>
      </c>
      <c r="DK2" s="59">
        <v>44743</v>
      </c>
      <c r="DL2" s="59">
        <v>44774</v>
      </c>
      <c r="DM2" s="59">
        <v>44805</v>
      </c>
      <c r="DN2" s="59">
        <v>44835</v>
      </c>
      <c r="DO2" s="59">
        <v>44866</v>
      </c>
      <c r="DP2" s="59">
        <v>44896</v>
      </c>
      <c r="DQ2" s="59">
        <v>44927</v>
      </c>
      <c r="DR2" s="59">
        <v>44958</v>
      </c>
      <c r="DS2" s="59">
        <v>44986</v>
      </c>
      <c r="DT2" s="59">
        <v>45017</v>
      </c>
      <c r="DU2" s="59">
        <v>45047</v>
      </c>
      <c r="DV2" s="59">
        <v>45078</v>
      </c>
      <c r="DW2" s="59">
        <v>45108</v>
      </c>
      <c r="DX2" s="59">
        <v>45139</v>
      </c>
      <c r="DY2" s="59">
        <v>45170</v>
      </c>
      <c r="DZ2" s="59">
        <v>45200</v>
      </c>
      <c r="EA2" s="59">
        <v>45231</v>
      </c>
      <c r="EB2" s="59">
        <v>45261</v>
      </c>
      <c r="EC2" s="59">
        <v>45292</v>
      </c>
      <c r="ED2" s="59">
        <v>45323</v>
      </c>
      <c r="EE2" s="59">
        <v>45352</v>
      </c>
      <c r="EF2" s="59">
        <v>45383</v>
      </c>
      <c r="EG2" s="59">
        <v>45413</v>
      </c>
      <c r="EH2" s="59">
        <v>45444</v>
      </c>
      <c r="EI2" s="59">
        <v>45474</v>
      </c>
      <c r="EJ2" s="59">
        <v>45505</v>
      </c>
      <c r="EK2" s="59">
        <v>45536</v>
      </c>
      <c r="EL2" s="59">
        <v>45566</v>
      </c>
      <c r="EM2" s="59">
        <v>45597</v>
      </c>
      <c r="EN2" s="59">
        <v>45627</v>
      </c>
      <c r="EO2" s="59">
        <v>45658</v>
      </c>
      <c r="EP2" s="59">
        <v>45689</v>
      </c>
      <c r="EQ2" s="59">
        <v>45717</v>
      </c>
      <c r="ER2" s="59">
        <v>45748</v>
      </c>
      <c r="ES2" s="59">
        <v>45778</v>
      </c>
      <c r="ET2" s="59">
        <v>45809</v>
      </c>
      <c r="EU2" s="59">
        <v>45839</v>
      </c>
      <c r="EV2" s="59">
        <v>45870</v>
      </c>
      <c r="EW2" s="59">
        <v>45901</v>
      </c>
      <c r="EX2" s="59">
        <v>45931</v>
      </c>
      <c r="EY2" s="59">
        <v>45962</v>
      </c>
      <c r="EZ2" s="59">
        <v>45992</v>
      </c>
    </row>
    <row r="3" spans="2:156" ht="41.45" customHeight="1" x14ac:dyDescent="0.5">
      <c r="B3" s="271" t="s">
        <v>173</v>
      </c>
      <c r="C3" s="251"/>
      <c r="D3" s="251"/>
      <c r="E3" s="251"/>
      <c r="F3" s="252"/>
      <c r="G3" s="257">
        <f>EO2</f>
        <v>45658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7"/>
      <c r="AM3" s="68" t="s">
        <v>4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95</v>
      </c>
      <c r="AW3" s="69">
        <v>95</v>
      </c>
      <c r="AX3" s="69">
        <v>95</v>
      </c>
      <c r="AY3" s="69">
        <v>95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</v>
      </c>
      <c r="BI3" s="69">
        <v>94</v>
      </c>
      <c r="BJ3" s="69">
        <v>94</v>
      </c>
      <c r="BK3" s="69">
        <v>94</v>
      </c>
      <c r="BL3" s="69">
        <v>94.1</v>
      </c>
      <c r="BM3" s="69">
        <v>94.1</v>
      </c>
      <c r="BN3" s="69">
        <v>94.1</v>
      </c>
      <c r="BO3" s="69">
        <v>94.1</v>
      </c>
      <c r="BP3" s="69">
        <v>94.1</v>
      </c>
      <c r="BQ3" s="69">
        <v>94.1</v>
      </c>
      <c r="BR3" s="69">
        <v>94.1</v>
      </c>
      <c r="BS3" s="69">
        <v>59.2</v>
      </c>
      <c r="BT3" s="69">
        <v>94.1</v>
      </c>
      <c r="BU3" s="69">
        <v>94.1</v>
      </c>
      <c r="BV3" s="69">
        <v>94.1</v>
      </c>
      <c r="BW3" s="69">
        <v>94.1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99</v>
      </c>
      <c r="CE3" s="69">
        <v>99</v>
      </c>
      <c r="CF3" s="69">
        <v>99</v>
      </c>
      <c r="CG3" s="69">
        <v>99</v>
      </c>
      <c r="CH3" s="69">
        <v>98</v>
      </c>
      <c r="CI3" s="69">
        <v>98</v>
      </c>
      <c r="CJ3" s="69">
        <v>98</v>
      </c>
      <c r="CK3" s="69">
        <v>98</v>
      </c>
      <c r="CL3" s="69">
        <v>98</v>
      </c>
      <c r="CM3" s="69">
        <v>98</v>
      </c>
      <c r="CN3" s="69">
        <v>98</v>
      </c>
      <c r="CO3" s="69">
        <v>98</v>
      </c>
      <c r="CP3" s="69">
        <v>99</v>
      </c>
      <c r="CQ3" s="69">
        <v>99</v>
      </c>
      <c r="CR3" s="69">
        <v>99</v>
      </c>
      <c r="CS3" s="69">
        <v>99</v>
      </c>
      <c r="CT3" s="69">
        <v>99</v>
      </c>
      <c r="CU3" s="69">
        <v>98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v>99</v>
      </c>
      <c r="DQ3" s="69">
        <v>99</v>
      </c>
      <c r="DR3" s="69">
        <v>99</v>
      </c>
      <c r="DS3" s="69">
        <v>99</v>
      </c>
      <c r="DT3" s="70">
        <f>'MASTER DATA'!Q31</f>
        <v>0.22</v>
      </c>
      <c r="DU3" s="70">
        <f>'MASTER DATA'!R31</f>
        <v>0.22</v>
      </c>
      <c r="DV3" s="70">
        <f>'MASTER DATA'!S31</f>
        <v>0.22</v>
      </c>
      <c r="DW3" s="70">
        <f>'MASTER DATA'!T31</f>
        <v>0.22</v>
      </c>
      <c r="DX3" s="70">
        <f>'MASTER DATA'!U31</f>
        <v>0.22</v>
      </c>
      <c r="DY3" s="70">
        <f>'MASTER DATA'!V31</f>
        <v>0.22</v>
      </c>
      <c r="DZ3" s="70">
        <f>'MASTER DATA'!W31</f>
        <v>0.22</v>
      </c>
      <c r="EA3" s="70">
        <f>'MASTER DATA'!X31</f>
        <v>0.22</v>
      </c>
      <c r="EB3" s="70">
        <f>'MASTER DATA'!Y31</f>
        <v>0.22</v>
      </c>
      <c r="EC3" s="70">
        <f>'MASTER DATA'!Z31</f>
        <v>0.22</v>
      </c>
      <c r="ED3" s="70">
        <f>'MASTER DATA'!AA31</f>
        <v>0.22</v>
      </c>
      <c r="EE3" s="70">
        <f>'MASTER DATA'!AB31</f>
        <v>0.22</v>
      </c>
      <c r="EF3" s="70">
        <f>'MASTER DATA'!AC31</f>
        <v>0.2</v>
      </c>
      <c r="EG3" s="70">
        <f>'MASTER DATA'!AD31</f>
        <v>0.2</v>
      </c>
      <c r="EH3" s="70">
        <f>'MASTER DATA'!AE31</f>
        <v>0.2</v>
      </c>
      <c r="EI3" s="70">
        <f>'MASTER DATA'!AF31</f>
        <v>0.2</v>
      </c>
      <c r="EJ3" s="70">
        <f>'MASTER DATA'!AG31</f>
        <v>0.2</v>
      </c>
      <c r="EK3" s="70">
        <f>'MASTER DATA'!AH31</f>
        <v>0.2</v>
      </c>
      <c r="EL3" s="70">
        <f>'MASTER DATA'!AI31</f>
        <v>0.2</v>
      </c>
      <c r="EM3" s="70">
        <f>'MASTER DATA'!AJ31</f>
        <v>0.2</v>
      </c>
      <c r="EN3" s="70">
        <f>'MASTER DATA'!AK31</f>
        <v>0.2</v>
      </c>
      <c r="EO3" s="70">
        <f>'MASTER DATA'!AL31</f>
        <v>0.2</v>
      </c>
      <c r="EP3" s="70">
        <f>'MASTER DATA'!AM31</f>
        <v>0.2</v>
      </c>
      <c r="EQ3" s="70">
        <f>'MASTER DATA'!AN31</f>
        <v>0.2</v>
      </c>
      <c r="ER3" s="70">
        <f>'MASTER DATA'!AO31</f>
        <v>0</v>
      </c>
      <c r="ES3" s="70">
        <f>'MASTER DATA'!AP31</f>
        <v>0</v>
      </c>
      <c r="ET3" s="70">
        <f>'MASTER DATA'!AQ31</f>
        <v>0</v>
      </c>
      <c r="EU3" s="70">
        <f>'MASTER DATA'!AR31</f>
        <v>0</v>
      </c>
      <c r="EV3" s="70">
        <f>'MASTER DATA'!AS31</f>
        <v>0</v>
      </c>
      <c r="EW3" s="71">
        <f>'MASTER DATA'!AT133</f>
        <v>0</v>
      </c>
      <c r="EX3" s="71">
        <f>'MASTER DATA'!AU133</f>
        <v>0</v>
      </c>
    </row>
    <row r="4" spans="2:156" ht="41.45" customHeight="1" x14ac:dyDescent="0.5">
      <c r="B4" s="278" t="s">
        <v>177</v>
      </c>
      <c r="C4" s="259"/>
      <c r="D4" s="259"/>
      <c r="E4" s="259"/>
      <c r="F4" s="259"/>
      <c r="G4" s="260" t="s">
        <v>236</v>
      </c>
      <c r="H4" s="261"/>
      <c r="I4" s="261"/>
      <c r="J4" s="261"/>
      <c r="K4" s="261"/>
      <c r="L4" s="261"/>
      <c r="M4" s="261"/>
      <c r="N4" s="262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7"/>
      <c r="AM4" s="68" t="s">
        <v>5</v>
      </c>
      <c r="AN4" s="69">
        <v>97.022416402398093</v>
      </c>
      <c r="AO4" s="69">
        <v>96.726824726356995</v>
      </c>
      <c r="AP4" s="69">
        <v>96.753429737719003</v>
      </c>
      <c r="AQ4" s="69">
        <v>91.497913390378997</v>
      </c>
      <c r="AR4" s="69">
        <v>96.017097020290805</v>
      </c>
      <c r="AS4" s="69">
        <v>97.079860994746397</v>
      </c>
      <c r="AT4" s="69">
        <v>96.480158070624597</v>
      </c>
      <c r="AU4" s="69">
        <v>62.685430783791098</v>
      </c>
      <c r="AV4" s="69">
        <v>96.707301243203901</v>
      </c>
      <c r="AW4" s="69">
        <v>98.132245707827906</v>
      </c>
      <c r="AX4" s="69">
        <v>97.957422939738606</v>
      </c>
      <c r="AY4" s="69">
        <v>97.3313096653158</v>
      </c>
      <c r="AZ4" s="69">
        <v>97.500795157798805</v>
      </c>
      <c r="BA4" s="69">
        <v>97.349643951873503</v>
      </c>
      <c r="BB4" s="69">
        <v>97.655901171318206</v>
      </c>
      <c r="BC4" s="69">
        <v>97.650890380966302</v>
      </c>
      <c r="BD4" s="69">
        <v>96.6587837368198</v>
      </c>
      <c r="BE4" s="69">
        <v>97.706752927886697</v>
      </c>
      <c r="BF4" s="69">
        <v>98.786926234246707</v>
      </c>
      <c r="BG4" s="69">
        <v>62.9941292611827</v>
      </c>
      <c r="BH4" s="69">
        <v>98.000326597984397</v>
      </c>
      <c r="BI4" s="69">
        <v>97.949249506364794</v>
      </c>
      <c r="BJ4" s="69">
        <v>96.895769331100794</v>
      </c>
      <c r="BK4" s="69">
        <v>97.345746668327294</v>
      </c>
      <c r="BL4" s="69">
        <f>'[1]MASTER DATA'!B130</f>
        <v>96.276280930816355</v>
      </c>
      <c r="BM4" s="69">
        <f>'[1]MASTER DATA'!C130</f>
        <v>97.226543906218154</v>
      </c>
      <c r="BN4" s="69">
        <f>'[1]MASTER DATA'!D130</f>
        <v>97.00385797069552</v>
      </c>
      <c r="BO4" s="69">
        <f>'[1]MASTER DATA'!E130</f>
        <v>96.895592309442264</v>
      </c>
      <c r="BP4" s="69">
        <f>'[1]MASTER DATA'!F130</f>
        <v>96.547047354922157</v>
      </c>
      <c r="BQ4" s="69">
        <f>'[1]MASTER DATA'!G130</f>
        <v>96.90666666666668</v>
      </c>
      <c r="BR4" s="69">
        <f>'[1]MASTER DATA'!H130</f>
        <v>96.266724711479284</v>
      </c>
      <c r="BS4" s="69">
        <f>'[1]MASTER DATA'!I130</f>
        <v>63.973214285714299</v>
      </c>
      <c r="BT4" s="69">
        <f>'[1]MASTER DATA'!J130</f>
        <v>98.510652546812807</v>
      </c>
      <c r="BU4" s="69">
        <f>'[1]MASTER DATA'!K130</f>
        <v>97.599281648143076</v>
      </c>
      <c r="BV4" s="69">
        <f>'[1]MASTER DATA'!L130</f>
        <v>99.120616651239771</v>
      </c>
      <c r="BW4" s="69">
        <f>'[1]MASTER DATA'!M130</f>
        <v>99.408323583608222</v>
      </c>
      <c r="BX4" s="69">
        <f>'[1]MASTER DATA'!N130</f>
        <v>98.927361297983254</v>
      </c>
      <c r="BY4" s="69">
        <f>'[1]MASTER DATA'!O130</f>
        <v>99.135465090296407</v>
      </c>
      <c r="BZ4" s="69">
        <f>'[1]MASTER DATA'!P130</f>
        <v>99.103650836711623</v>
      </c>
      <c r="CA4" s="69">
        <f>'[1]MASTER DATA'!Q130</f>
        <v>98.751837471561089</v>
      </c>
      <c r="CB4" s="69">
        <f>'[1]MASTER DATA'!R130</f>
        <v>98.97353634198582</v>
      </c>
      <c r="CC4" s="69">
        <f>'[1]MASTER DATA'!S130</f>
        <v>99.23869800580583</v>
      </c>
      <c r="CD4" s="69">
        <f>'[1]MASTER DATA'!T130</f>
        <v>99.279667993593222</v>
      </c>
      <c r="CE4" s="69">
        <f>'[1]MASTER DATA'!U130</f>
        <v>64.280930558548192</v>
      </c>
      <c r="CF4" s="69">
        <f>'[1]MASTER DATA'!V130</f>
        <v>99.292000568474222</v>
      </c>
      <c r="CG4" s="69">
        <f>'[1]MASTER DATA'!W130</f>
        <v>97.386284967404492</v>
      </c>
      <c r="CH4" s="69">
        <f>'[1]MASTER DATA'!X130</f>
        <v>96.906317347154172</v>
      </c>
      <c r="CI4" s="69">
        <f>'[1]MASTER DATA'!Y130</f>
        <v>97.822772349154178</v>
      </c>
      <c r="CJ4" s="69">
        <f>'[1]MASTER DATA'!Z130</f>
        <v>98.806666666666658</v>
      </c>
      <c r="CK4" s="69">
        <f>'[1]MASTER DATA'!AA130</f>
        <v>97.505138838079361</v>
      </c>
      <c r="CL4" s="69">
        <f>'[1]MASTER DATA'!AB130</f>
        <v>99.549645690220103</v>
      </c>
      <c r="CM4" s="69">
        <f>'[1]MASTER DATA'!AC130</f>
        <v>98.549600607371787</v>
      </c>
      <c r="CN4" s="69">
        <f>'[1]MASTER DATA'!AD130</f>
        <v>98.327343289392587</v>
      </c>
      <c r="CO4" s="69">
        <f>'[1]MASTER DATA'!AE130</f>
        <v>98.138794910023535</v>
      </c>
      <c r="CP4" s="69">
        <f>'[1]MASTER DATA'!AF130</f>
        <v>97.302292804441038</v>
      </c>
      <c r="CQ4" s="69">
        <f>'[1]MASTER DATA'!AG130</f>
        <v>98.808169361179836</v>
      </c>
      <c r="CR4" s="69">
        <f>'[1]MASTER DATA'!AH130</f>
        <v>65.526191649753201</v>
      </c>
      <c r="CS4" s="69">
        <f>'[1]MASTER DATA'!AI130</f>
        <v>97.64609886328725</v>
      </c>
      <c r="CT4" s="69">
        <f>'[1]MASTER DATA'!AJ130</f>
        <v>98.377080698932801</v>
      </c>
      <c r="CU4" s="69">
        <f>'[1]MASTER DATA'!AK130</f>
        <v>98.210985021726998</v>
      </c>
      <c r="CV4" s="69">
        <f>'[1]MASTER DATA'!AL130</f>
        <v>98.517025765365432</v>
      </c>
      <c r="CW4" s="69">
        <f>'[1]MASTER DATA'!AM130</f>
        <v>97.353093119635318</v>
      </c>
      <c r="CX4" s="69">
        <f>'[1]MASTER DATA'!AN130</f>
        <v>96.582633236641769</v>
      </c>
      <c r="CY4" s="69">
        <f>'[1]MASTER DATA'!AO130</f>
        <v>98.592530879295609</v>
      </c>
      <c r="CZ4" s="69">
        <f>'[1]MASTER DATA'!AP130</f>
        <v>98.078850736269473</v>
      </c>
      <c r="DA4" s="69">
        <f>'[1]MASTER DATA'!AQ130</f>
        <v>98.282969276201641</v>
      </c>
      <c r="DB4" s="69">
        <f>'[1]MASTER DATA'!AR130</f>
        <v>98.579022348776718</v>
      </c>
      <c r="DC4" s="69">
        <f>'[1]MASTER DATA'!AS130</f>
        <v>96.569150701043526</v>
      </c>
      <c r="DD4" s="69">
        <f>'[1]MASTER DATA'!AT130</f>
        <v>97.621114592886599</v>
      </c>
      <c r="DE4" s="69">
        <f>'[1]MASTER DATA'!AU130</f>
        <v>97.105132413019703</v>
      </c>
      <c r="DF4" s="69">
        <f>'[1]MASTER DATA'!AV130</f>
        <v>61.838672118570557</v>
      </c>
      <c r="DG4" s="69">
        <f>'[1]MASTER DATA'!AW130</f>
        <v>98.652329749103956</v>
      </c>
      <c r="DH4" s="69">
        <f>'[1]MASTER DATA'!AX130</f>
        <v>97.903017866202816</v>
      </c>
      <c r="DI4" s="69">
        <f>'[1]MASTER DATA'!AY130</f>
        <v>98.358362410736319</v>
      </c>
      <c r="DJ4" s="69">
        <f>'[1]MASTER DATA'!AZ130</f>
        <v>98.977777777777803</v>
      </c>
      <c r="DK4" s="69">
        <f>'[1]MASTER DATA'!BA130</f>
        <v>98.765450268261759</v>
      </c>
      <c r="DL4" s="69">
        <f>'[1]MASTER DATA'!BB130</f>
        <v>98.561123419957397</v>
      </c>
      <c r="DM4" s="69">
        <f>'[1]MASTER DATA'!BC130</f>
        <v>98.39484434448849</v>
      </c>
      <c r="DN4" s="69">
        <f>'[1]MASTER DATA'!BD130</f>
        <v>99.016082378161798</v>
      </c>
      <c r="DO4" s="69">
        <f>'[1]MASTER DATA'!BE130</f>
        <v>65.1037402920158</v>
      </c>
      <c r="DP4" s="69">
        <f>'[1]MASTER DATA'!BF130</f>
        <v>98.451743056327615</v>
      </c>
      <c r="DQ4" s="69">
        <f>'[1]MASTER DATA'!BG130</f>
        <v>99.203270403472928</v>
      </c>
      <c r="DR4" s="69">
        <f>'[1]MASTER DATA'!BH130</f>
        <v>95.431428571428569</v>
      </c>
      <c r="DS4" s="69">
        <f>'[1]MASTER DATA'!BI130</f>
        <v>99.311173855121822</v>
      </c>
      <c r="DT4" s="70">
        <f>'MASTER DATA'!Q32</f>
        <v>0.09</v>
      </c>
      <c r="DU4" s="70">
        <f>'MASTER DATA'!R32</f>
        <v>0.09</v>
      </c>
      <c r="DV4" s="70">
        <f>'MASTER DATA'!S32</f>
        <v>0.09</v>
      </c>
      <c r="DW4" s="70">
        <f>'MASTER DATA'!T32</f>
        <v>0.09</v>
      </c>
      <c r="DX4" s="70">
        <f>'MASTER DATA'!U32</f>
        <v>0.09</v>
      </c>
      <c r="DY4" s="70">
        <f>'MASTER DATA'!V32</f>
        <v>0.09</v>
      </c>
      <c r="DZ4" s="70">
        <f>'MASTER DATA'!W32</f>
        <v>0.09</v>
      </c>
      <c r="EA4" s="70">
        <f>'MASTER DATA'!X32</f>
        <v>0.09</v>
      </c>
      <c r="EB4" s="70">
        <f>'MASTER DATA'!Y32</f>
        <v>0.09</v>
      </c>
      <c r="EC4" s="70">
        <f>'MASTER DATA'!Z32</f>
        <v>0.09</v>
      </c>
      <c r="ED4" s="70">
        <f>'MASTER DATA'!AA32</f>
        <v>0.09</v>
      </c>
      <c r="EE4" s="70">
        <f>'MASTER DATA'!AB32</f>
        <v>0.09</v>
      </c>
      <c r="EF4" s="70">
        <v>0</v>
      </c>
      <c r="EG4" s="70">
        <v>0</v>
      </c>
      <c r="EH4" s="70">
        <v>0</v>
      </c>
      <c r="EI4" s="70">
        <v>0</v>
      </c>
      <c r="EJ4" s="70">
        <f>'MASTER DATA'!AG32</f>
        <v>0</v>
      </c>
      <c r="EK4" s="70">
        <f>'MASTER DATA'!AH32</f>
        <v>0</v>
      </c>
      <c r="EL4" s="70">
        <f>'MASTER DATA'!AI32</f>
        <v>0</v>
      </c>
      <c r="EM4" s="70">
        <f>'MASTER DATA'!AJ32</f>
        <v>0</v>
      </c>
      <c r="EN4" s="70">
        <f>'MASTER DATA'!AK32</f>
        <v>0</v>
      </c>
      <c r="EO4" s="70">
        <f>'MASTER DATA'!AL32</f>
        <v>0</v>
      </c>
      <c r="EP4" s="70">
        <f>'MASTER DATA'!AM32</f>
        <v>0</v>
      </c>
      <c r="EQ4" s="70">
        <f>'MASTER DATA'!AN32</f>
        <v>0</v>
      </c>
      <c r="ER4" s="70">
        <f>'MASTER DATA'!AO32</f>
        <v>0</v>
      </c>
      <c r="ES4" s="70">
        <f>'MASTER DATA'!AP32</f>
        <v>0</v>
      </c>
      <c r="ET4" s="70">
        <f>'MASTER DATA'!AQ32</f>
        <v>0</v>
      </c>
      <c r="EU4" s="70">
        <f>'MASTER DATA'!AR32</f>
        <v>0</v>
      </c>
      <c r="EV4" s="70">
        <f>'MASTER DATA'!AS32</f>
        <v>0</v>
      </c>
      <c r="EW4" s="71">
        <f>'MASTER DATA'!AT134</f>
        <v>0</v>
      </c>
      <c r="EX4" s="71">
        <f>'MASTER DATA'!AU134</f>
        <v>0</v>
      </c>
    </row>
    <row r="5" spans="2:156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238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7"/>
      <c r="AM5" s="68" t="s">
        <v>1</v>
      </c>
      <c r="DT5" s="75" t="str">
        <f>'MASTER DATA'!C43</f>
        <v>Tons</v>
      </c>
    </row>
    <row r="6" spans="2:156" ht="41.45" customHeight="1" x14ac:dyDescent="0.5">
      <c r="B6" s="278" t="s">
        <v>185</v>
      </c>
      <c r="C6" s="259"/>
      <c r="D6" s="259"/>
      <c r="E6" s="259"/>
      <c r="F6" s="259"/>
      <c r="G6" s="279" t="s">
        <v>227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7"/>
    </row>
    <row r="7" spans="2:156" s="75" customFormat="1" ht="78" customHeight="1" x14ac:dyDescent="0.5">
      <c r="B7" s="271" t="s">
        <v>188</v>
      </c>
      <c r="C7" s="251"/>
      <c r="D7" s="251"/>
      <c r="E7" s="251"/>
      <c r="F7" s="252"/>
      <c r="G7" s="282" t="str">
        <f>'MASTER DATA'!B31</f>
        <v>Injury free work place through monitoring of LTIFR</v>
      </c>
      <c r="H7" s="283"/>
      <c r="I7" s="283"/>
      <c r="J7" s="283"/>
      <c r="K7" s="283"/>
      <c r="L7" s="283"/>
      <c r="M7" s="283"/>
      <c r="N7" s="283"/>
      <c r="O7" s="60" t="s">
        <v>239</v>
      </c>
      <c r="P7" s="74"/>
      <c r="Q7" s="74"/>
      <c r="R7" s="74"/>
      <c r="S7" s="74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7"/>
    </row>
    <row r="8" spans="2:156" ht="38.25" customHeight="1" x14ac:dyDescent="0.5">
      <c r="B8" s="271" t="s">
        <v>187</v>
      </c>
      <c r="C8" s="251"/>
      <c r="D8" s="251"/>
      <c r="E8" s="251"/>
      <c r="F8" s="252"/>
      <c r="G8" s="272" t="str">
        <f>'MASTER DATA'!C31</f>
        <v>Ratio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82"/>
    </row>
    <row r="9" spans="2:156" ht="34.5" customHeight="1" x14ac:dyDescent="0.5">
      <c r="B9" s="271" t="s">
        <v>224</v>
      </c>
      <c r="C9" s="251"/>
      <c r="D9" s="251"/>
      <c r="E9" s="251"/>
      <c r="F9" s="252"/>
      <c r="G9" s="287">
        <f>EM4</f>
        <v>0</v>
      </c>
      <c r="H9" s="288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10"/>
    </row>
    <row r="10" spans="2:156" ht="34.5" customHeight="1" x14ac:dyDescent="0.5">
      <c r="B10" s="271" t="s">
        <v>175</v>
      </c>
      <c r="C10" s="251"/>
      <c r="D10" s="251"/>
      <c r="E10" s="251"/>
      <c r="F10" s="252"/>
      <c r="G10" s="289">
        <f>EN3</f>
        <v>0.2</v>
      </c>
      <c r="H10" s="290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10"/>
    </row>
    <row r="11" spans="2:156" ht="195" customHeight="1" x14ac:dyDescent="0.35">
      <c r="B11" s="83"/>
      <c r="AL11" s="57"/>
      <c r="AO11" s="75">
        <f>222/224*100</f>
        <v>99.107142857142861</v>
      </c>
    </row>
    <row r="12" spans="2:156" ht="408.75" customHeight="1" x14ac:dyDescent="0.25">
      <c r="B12" s="247" t="str">
        <f>G7</f>
        <v>Injury free work place through monitoring of LTIFR</v>
      </c>
      <c r="AL12" s="57"/>
    </row>
    <row r="13" spans="2:156" ht="408" customHeight="1" x14ac:dyDescent="0.25">
      <c r="B13" s="247"/>
      <c r="AL13" s="57"/>
    </row>
    <row r="14" spans="2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8"/>
    </row>
    <row r="15" spans="2:156" s="91" customFormat="1" ht="105.75" customHeight="1" x14ac:dyDescent="0.25">
      <c r="B15" s="89" t="s">
        <v>191</v>
      </c>
      <c r="D15" s="90">
        <f>EF2</f>
        <v>45383</v>
      </c>
      <c r="G15" s="90">
        <f>EG2</f>
        <v>45413</v>
      </c>
      <c r="J15" s="90">
        <f>EH2</f>
        <v>45444</v>
      </c>
      <c r="M15" s="90">
        <f>EI2</f>
        <v>45474</v>
      </c>
      <c r="P15" s="90">
        <f>EJ2</f>
        <v>45505</v>
      </c>
      <c r="S15" s="90">
        <f>EK2</f>
        <v>45536</v>
      </c>
      <c r="V15" s="90">
        <f>EL2</f>
        <v>45566</v>
      </c>
      <c r="Y15" s="90">
        <f>EM2</f>
        <v>45597</v>
      </c>
      <c r="AB15" s="90">
        <f>EN2</f>
        <v>45627</v>
      </c>
      <c r="AE15" s="90">
        <f>EO2</f>
        <v>45658</v>
      </c>
      <c r="AG15" s="90">
        <f>EP2</f>
        <v>45689</v>
      </c>
      <c r="AI15" s="90">
        <f>EQ2</f>
        <v>45717</v>
      </c>
      <c r="AJ15" s="90"/>
      <c r="AK15" s="90">
        <f>ER2</f>
        <v>45748</v>
      </c>
    </row>
    <row r="16" spans="2:156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99"/>
      <c r="AJ16" s="99"/>
      <c r="AK16" s="99"/>
    </row>
    <row r="17" spans="2:38" ht="48" customHeight="1" x14ac:dyDescent="0.35">
      <c r="B17" s="97" t="s">
        <v>5</v>
      </c>
      <c r="C17" s="32">
        <v>3684</v>
      </c>
      <c r="D17" s="32">
        <v>3833</v>
      </c>
      <c r="E17" s="32">
        <v>3775</v>
      </c>
      <c r="F17" s="32">
        <v>3789</v>
      </c>
      <c r="G17" s="32">
        <v>3803</v>
      </c>
      <c r="H17" s="32">
        <v>3772</v>
      </c>
      <c r="I17" s="32">
        <v>3826</v>
      </c>
      <c r="J17" s="32">
        <v>3786</v>
      </c>
      <c r="K17" s="32">
        <v>3756</v>
      </c>
      <c r="L17" s="32">
        <v>3783</v>
      </c>
      <c r="M17" s="32">
        <v>3810</v>
      </c>
      <c r="N17" s="32">
        <v>3835</v>
      </c>
      <c r="O17" s="32">
        <v>3846</v>
      </c>
      <c r="P17" s="32">
        <v>3819</v>
      </c>
      <c r="Q17" s="32">
        <v>3828</v>
      </c>
      <c r="R17" s="32">
        <v>3744</v>
      </c>
      <c r="S17" s="32">
        <v>3785</v>
      </c>
      <c r="T17" s="32">
        <v>3802</v>
      </c>
      <c r="U17" s="32">
        <v>3856</v>
      </c>
      <c r="V17" s="32">
        <v>3807</v>
      </c>
      <c r="W17" s="32">
        <v>3814</v>
      </c>
      <c r="X17" s="32">
        <v>3838</v>
      </c>
      <c r="Y17" s="32">
        <v>3771</v>
      </c>
      <c r="Z17" s="32">
        <v>3802</v>
      </c>
      <c r="AA17" s="32">
        <v>3792</v>
      </c>
      <c r="AB17" s="32">
        <v>3776</v>
      </c>
      <c r="AC17" s="32">
        <v>3852</v>
      </c>
      <c r="AD17" s="32">
        <v>3768</v>
      </c>
      <c r="AE17" s="32">
        <v>3790</v>
      </c>
      <c r="AF17" s="32"/>
      <c r="AG17" s="32"/>
      <c r="AH17" s="32">
        <v>3653</v>
      </c>
      <c r="AI17" s="32"/>
      <c r="AJ17" s="32"/>
      <c r="AK17" s="95"/>
    </row>
    <row r="18" spans="2:38" ht="48" customHeight="1" x14ac:dyDescent="0.35">
      <c r="B18" s="58" t="s">
        <v>200</v>
      </c>
      <c r="C18" s="95">
        <v>4026</v>
      </c>
      <c r="D18" s="95">
        <f>C18</f>
        <v>4026</v>
      </c>
      <c r="E18" s="95">
        <f t="shared" ref="E18:T20" si="0">D18</f>
        <v>4026</v>
      </c>
      <c r="F18" s="95">
        <f t="shared" si="0"/>
        <v>4026</v>
      </c>
      <c r="G18" s="95">
        <f t="shared" si="0"/>
        <v>4026</v>
      </c>
      <c r="H18" s="95">
        <f t="shared" si="0"/>
        <v>4026</v>
      </c>
      <c r="I18" s="113">
        <f t="shared" si="0"/>
        <v>4026</v>
      </c>
      <c r="J18" s="113">
        <f t="shared" si="0"/>
        <v>4026</v>
      </c>
      <c r="K18" s="113">
        <f t="shared" si="0"/>
        <v>4026</v>
      </c>
      <c r="L18" s="113">
        <f t="shared" si="0"/>
        <v>4026</v>
      </c>
      <c r="M18" s="113">
        <f t="shared" si="0"/>
        <v>4026</v>
      </c>
      <c r="N18" s="113">
        <f t="shared" si="0"/>
        <v>4026</v>
      </c>
      <c r="O18" s="113">
        <f t="shared" si="0"/>
        <v>4026</v>
      </c>
      <c r="P18" s="113">
        <f t="shared" si="0"/>
        <v>4026</v>
      </c>
      <c r="Q18" s="113">
        <f t="shared" si="0"/>
        <v>4026</v>
      </c>
      <c r="R18" s="113">
        <f t="shared" si="0"/>
        <v>4026</v>
      </c>
      <c r="S18" s="113">
        <f t="shared" si="0"/>
        <v>4026</v>
      </c>
      <c r="T18" s="113">
        <f t="shared" si="0"/>
        <v>4026</v>
      </c>
      <c r="U18" s="113">
        <f t="shared" ref="U18:AE20" si="1">T18</f>
        <v>4026</v>
      </c>
      <c r="V18" s="113">
        <f t="shared" si="1"/>
        <v>4026</v>
      </c>
      <c r="W18" s="113">
        <f t="shared" si="1"/>
        <v>4026</v>
      </c>
      <c r="X18" s="113">
        <f t="shared" si="1"/>
        <v>4026</v>
      </c>
      <c r="Y18" s="113">
        <f t="shared" si="1"/>
        <v>4026</v>
      </c>
      <c r="Z18" s="113">
        <f t="shared" si="1"/>
        <v>4026</v>
      </c>
      <c r="AA18" s="113">
        <f t="shared" si="1"/>
        <v>4026</v>
      </c>
      <c r="AB18" s="113">
        <f t="shared" si="1"/>
        <v>4026</v>
      </c>
      <c r="AC18" s="113">
        <f t="shared" si="1"/>
        <v>4026</v>
      </c>
      <c r="AD18" s="113">
        <f t="shared" si="1"/>
        <v>4026</v>
      </c>
      <c r="AE18" s="113">
        <f t="shared" si="1"/>
        <v>4026</v>
      </c>
      <c r="AF18" s="113"/>
      <c r="AG18" s="113"/>
      <c r="AH18" s="113">
        <f>AE18</f>
        <v>4026</v>
      </c>
      <c r="AI18" s="113"/>
      <c r="AJ18" s="113"/>
      <c r="AK18" s="113">
        <f>AH18</f>
        <v>4026</v>
      </c>
      <c r="AL18" s="92"/>
    </row>
    <row r="19" spans="2:38" ht="48" customHeight="1" x14ac:dyDescent="0.35">
      <c r="B19" s="58" t="s">
        <v>201</v>
      </c>
      <c r="C19" s="95">
        <v>3845</v>
      </c>
      <c r="D19" s="95">
        <f t="shared" ref="D19:H20" si="2">C19</f>
        <v>3845</v>
      </c>
      <c r="E19" s="95">
        <f t="shared" si="2"/>
        <v>3845</v>
      </c>
      <c r="F19" s="95">
        <f t="shared" si="2"/>
        <v>3845</v>
      </c>
      <c r="G19" s="95">
        <f t="shared" si="2"/>
        <v>3845</v>
      </c>
      <c r="H19" s="95">
        <f t="shared" si="2"/>
        <v>3845</v>
      </c>
      <c r="I19" s="113">
        <f t="shared" si="0"/>
        <v>3845</v>
      </c>
      <c r="J19" s="113">
        <f t="shared" si="0"/>
        <v>3845</v>
      </c>
      <c r="K19" s="113">
        <f t="shared" si="0"/>
        <v>3845</v>
      </c>
      <c r="L19" s="113">
        <f t="shared" si="0"/>
        <v>3845</v>
      </c>
      <c r="M19" s="113">
        <f t="shared" si="0"/>
        <v>3845</v>
      </c>
      <c r="N19" s="113">
        <f t="shared" si="0"/>
        <v>3845</v>
      </c>
      <c r="O19" s="113">
        <f t="shared" si="0"/>
        <v>3845</v>
      </c>
      <c r="P19" s="113">
        <f t="shared" si="0"/>
        <v>3845</v>
      </c>
      <c r="Q19" s="113">
        <f t="shared" si="0"/>
        <v>3845</v>
      </c>
      <c r="R19" s="113">
        <f t="shared" si="0"/>
        <v>3845</v>
      </c>
      <c r="S19" s="113">
        <f t="shared" si="0"/>
        <v>3845</v>
      </c>
      <c r="T19" s="113">
        <f t="shared" si="0"/>
        <v>3845</v>
      </c>
      <c r="U19" s="113">
        <f t="shared" si="1"/>
        <v>3845</v>
      </c>
      <c r="V19" s="113">
        <f t="shared" si="1"/>
        <v>3845</v>
      </c>
      <c r="W19" s="113">
        <f t="shared" si="1"/>
        <v>3845</v>
      </c>
      <c r="X19" s="113">
        <f t="shared" si="1"/>
        <v>3845</v>
      </c>
      <c r="Y19" s="113">
        <f t="shared" si="1"/>
        <v>3845</v>
      </c>
      <c r="Z19" s="113">
        <f t="shared" si="1"/>
        <v>3845</v>
      </c>
      <c r="AA19" s="113">
        <f t="shared" si="1"/>
        <v>3845</v>
      </c>
      <c r="AB19" s="113">
        <f t="shared" si="1"/>
        <v>3845</v>
      </c>
      <c r="AC19" s="113">
        <f t="shared" si="1"/>
        <v>3845</v>
      </c>
      <c r="AD19" s="113">
        <f t="shared" si="1"/>
        <v>3845</v>
      </c>
      <c r="AE19" s="113">
        <f t="shared" si="1"/>
        <v>3845</v>
      </c>
      <c r="AF19" s="113"/>
      <c r="AG19" s="113"/>
      <c r="AH19" s="113">
        <f>AE19</f>
        <v>3845</v>
      </c>
      <c r="AI19" s="113"/>
      <c r="AJ19" s="113"/>
      <c r="AK19" s="113">
        <f>AH19</f>
        <v>3845</v>
      </c>
    </row>
    <row r="20" spans="2:38" ht="48" customHeight="1" x14ac:dyDescent="0.35">
      <c r="B20" s="58" t="s">
        <v>225</v>
      </c>
      <c r="C20" s="95">
        <v>3664</v>
      </c>
      <c r="D20" s="95">
        <f t="shared" si="2"/>
        <v>3664</v>
      </c>
      <c r="E20" s="95">
        <f t="shared" si="2"/>
        <v>3664</v>
      </c>
      <c r="F20" s="95">
        <f t="shared" si="2"/>
        <v>3664</v>
      </c>
      <c r="G20" s="95">
        <f t="shared" si="2"/>
        <v>3664</v>
      </c>
      <c r="H20" s="95">
        <f t="shared" si="2"/>
        <v>3664</v>
      </c>
      <c r="I20" s="113">
        <f t="shared" si="0"/>
        <v>3664</v>
      </c>
      <c r="J20" s="113">
        <f t="shared" si="0"/>
        <v>3664</v>
      </c>
      <c r="K20" s="113">
        <f t="shared" si="0"/>
        <v>3664</v>
      </c>
      <c r="L20" s="113">
        <f t="shared" si="0"/>
        <v>3664</v>
      </c>
      <c r="M20" s="113">
        <f t="shared" si="0"/>
        <v>3664</v>
      </c>
      <c r="N20" s="113">
        <f t="shared" si="0"/>
        <v>3664</v>
      </c>
      <c r="O20" s="113">
        <f t="shared" si="0"/>
        <v>3664</v>
      </c>
      <c r="P20" s="113">
        <f t="shared" si="0"/>
        <v>3664</v>
      </c>
      <c r="Q20" s="113">
        <f t="shared" si="0"/>
        <v>3664</v>
      </c>
      <c r="R20" s="113">
        <f t="shared" si="0"/>
        <v>3664</v>
      </c>
      <c r="S20" s="113">
        <f t="shared" si="0"/>
        <v>3664</v>
      </c>
      <c r="T20" s="113">
        <f t="shared" si="0"/>
        <v>3664</v>
      </c>
      <c r="U20" s="113">
        <f t="shared" si="1"/>
        <v>3664</v>
      </c>
      <c r="V20" s="113">
        <f t="shared" si="1"/>
        <v>3664</v>
      </c>
      <c r="W20" s="113">
        <f t="shared" si="1"/>
        <v>3664</v>
      </c>
      <c r="X20" s="113">
        <f t="shared" si="1"/>
        <v>3664</v>
      </c>
      <c r="Y20" s="113">
        <f t="shared" si="1"/>
        <v>3664</v>
      </c>
      <c r="Z20" s="113">
        <f t="shared" si="1"/>
        <v>3664</v>
      </c>
      <c r="AA20" s="113">
        <f t="shared" si="1"/>
        <v>3664</v>
      </c>
      <c r="AB20" s="113">
        <f t="shared" si="1"/>
        <v>3664</v>
      </c>
      <c r="AC20" s="113">
        <f t="shared" si="1"/>
        <v>3664</v>
      </c>
      <c r="AD20" s="113">
        <f t="shared" si="1"/>
        <v>3664</v>
      </c>
      <c r="AE20" s="113">
        <f t="shared" si="1"/>
        <v>3664</v>
      </c>
      <c r="AF20" s="113"/>
      <c r="AG20" s="113"/>
      <c r="AH20" s="113">
        <f>AE20</f>
        <v>3664</v>
      </c>
      <c r="AI20" s="113"/>
      <c r="AJ20" s="113"/>
      <c r="AK20" s="113">
        <f>AH20</f>
        <v>3664</v>
      </c>
    </row>
    <row r="21" spans="2:38" ht="63" x14ac:dyDescent="0.35">
      <c r="B21" s="96" t="s">
        <v>192</v>
      </c>
      <c r="C21" s="248">
        <v>1</v>
      </c>
      <c r="D21" s="248"/>
      <c r="E21" s="248"/>
      <c r="F21" s="248"/>
      <c r="G21" s="248"/>
      <c r="H21" s="248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</row>
    <row r="22" spans="2:38" ht="26.25" x14ac:dyDescent="0.4">
      <c r="B22" s="98" t="s">
        <v>193</v>
      </c>
      <c r="C22" s="249" t="s">
        <v>194</v>
      </c>
      <c r="D22" s="249"/>
      <c r="E22" s="249"/>
      <c r="F22" s="249"/>
      <c r="G22" s="249"/>
      <c r="H22" s="249"/>
    </row>
    <row r="23" spans="2:38" ht="26.25" x14ac:dyDescent="0.4">
      <c r="B23" s="98" t="s">
        <v>197</v>
      </c>
      <c r="C23" s="246" t="s">
        <v>226</v>
      </c>
      <c r="D23" s="246"/>
      <c r="E23" s="246"/>
      <c r="F23" s="246"/>
      <c r="G23" s="246"/>
      <c r="H23" s="246"/>
    </row>
    <row r="24" spans="2:38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8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8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8" ht="26.25" customHeight="1" x14ac:dyDescent="0.35">
      <c r="B27" s="96" t="s">
        <v>203</v>
      </c>
      <c r="C27" s="246" t="s">
        <v>204</v>
      </c>
      <c r="D27" s="246"/>
      <c r="E27" s="246"/>
      <c r="F27" s="246"/>
      <c r="G27" s="246"/>
      <c r="H27" s="246"/>
    </row>
    <row r="28" spans="2:38" ht="26.25" customHeight="1" x14ac:dyDescent="0.35">
      <c r="B28" s="96" t="s">
        <v>206</v>
      </c>
      <c r="C28" s="246" t="s">
        <v>207</v>
      </c>
      <c r="D28" s="246"/>
      <c r="E28" s="246"/>
      <c r="F28" s="246"/>
      <c r="G28" s="246"/>
      <c r="H28" s="246"/>
    </row>
    <row r="29" spans="2:38" ht="63" customHeight="1" x14ac:dyDescent="0.35">
      <c r="B29" s="96" t="s">
        <v>209</v>
      </c>
      <c r="C29" s="246"/>
      <c r="D29" s="246"/>
      <c r="E29" s="246"/>
      <c r="F29" s="246"/>
      <c r="G29" s="246"/>
      <c r="H29" s="246"/>
    </row>
    <row r="30" spans="2:38" ht="26.25" x14ac:dyDescent="0.35">
      <c r="B30" s="114"/>
      <c r="C30" s="270"/>
      <c r="D30" s="270"/>
      <c r="E30" s="270"/>
      <c r="F30" s="270"/>
      <c r="G30" s="246"/>
      <c r="H30" s="246"/>
    </row>
    <row r="32" spans="2:38" x14ac:dyDescent="0.25">
      <c r="C32" s="101"/>
      <c r="E32" s="84"/>
    </row>
    <row r="33" spans="3:679" x14ac:dyDescent="0.25">
      <c r="C33" s="101"/>
      <c r="E33" s="84"/>
    </row>
    <row r="34" spans="3:679" x14ac:dyDescent="0.25">
      <c r="C34" s="101"/>
      <c r="E34" s="84"/>
    </row>
    <row r="35" spans="3:679" x14ac:dyDescent="0.25">
      <c r="C35" s="101"/>
      <c r="E35" s="84"/>
    </row>
    <row r="36" spans="3:679" x14ac:dyDescent="0.25">
      <c r="C36" s="101"/>
      <c r="E36" s="84"/>
    </row>
    <row r="37" spans="3:679" x14ac:dyDescent="0.25">
      <c r="C37" s="101"/>
      <c r="E37" s="84"/>
    </row>
    <row r="38" spans="3:679" x14ac:dyDescent="0.25">
      <c r="C38" s="101"/>
      <c r="E38" s="84"/>
    </row>
    <row r="39" spans="3:679" x14ac:dyDescent="0.25">
      <c r="C39" s="101"/>
      <c r="E39" s="84"/>
    </row>
    <row r="40" spans="3:679" x14ac:dyDescent="0.25">
      <c r="C40" s="101"/>
      <c r="E40" s="84"/>
    </row>
    <row r="41" spans="3:679" x14ac:dyDescent="0.25">
      <c r="C41" s="101"/>
      <c r="E41" s="84"/>
    </row>
    <row r="42" spans="3:679" x14ac:dyDescent="0.25">
      <c r="C42" s="101"/>
      <c r="E42" s="84"/>
    </row>
    <row r="43" spans="3:679" x14ac:dyDescent="0.25">
      <c r="C43" s="101"/>
      <c r="E43" s="84"/>
      <c r="ZA43" s="102">
        <f>'[2]1'!$T$5</f>
        <v>1321.0087719298247</v>
      </c>
      <c r="ZB43" s="102">
        <f>'[2]2'!$T$5</f>
        <v>1320.8157894736842</v>
      </c>
      <c r="ZC43" s="102">
        <f>'[2]3'!$T$5</f>
        <v>1318.4385964912281</v>
      </c>
    </row>
    <row r="44" spans="3:679" x14ac:dyDescent="0.25">
      <c r="C44" s="101"/>
      <c r="E44" s="84"/>
      <c r="ZA44" s="102">
        <f>'[2]1'!$U$5</f>
        <v>1325.6578947368421</v>
      </c>
      <c r="ZB44" s="102">
        <f>'[2]2'!$U$5</f>
        <v>1324.219298245614</v>
      </c>
      <c r="ZC44" s="102">
        <f>'[2]3'!$U$5</f>
        <v>1324.359649122807</v>
      </c>
    </row>
    <row r="45" spans="3:679" x14ac:dyDescent="0.25">
      <c r="C45" s="101"/>
      <c r="E45" s="84"/>
      <c r="ZA45" s="102">
        <f>'[2]1'!$V$5</f>
        <v>1331.8333333333335</v>
      </c>
      <c r="ZB45" s="102">
        <f>'[2]2'!$V$5</f>
        <v>1321.5263157894738</v>
      </c>
      <c r="ZC45" s="102">
        <f>'[2]3'!$V$5</f>
        <v>1322.0526315789475</v>
      </c>
    </row>
    <row r="46" spans="3:679" x14ac:dyDescent="0.25">
      <c r="C46" s="101"/>
      <c r="E46" s="84"/>
      <c r="ZA46" s="102">
        <f>'[2]1'!$W$5</f>
        <v>1330.7280701754385</v>
      </c>
      <c r="ZB46" s="102">
        <f>'[2]2'!$W$5</f>
        <v>1318.3333333333333</v>
      </c>
      <c r="ZC46" s="102">
        <f>'[2]3'!$W$5</f>
        <v>1322.6228070175439</v>
      </c>
    </row>
    <row r="47" spans="3:679" x14ac:dyDescent="0.25">
      <c r="C47" s="101"/>
      <c r="E47" s="84"/>
      <c r="ZA47" s="102">
        <f>'[2]1'!$X$5</f>
        <v>1323.4736842105262</v>
      </c>
      <c r="ZB47" s="102">
        <f>'[2]2'!$X$5</f>
        <v>1328.8771929824561</v>
      </c>
      <c r="ZC47" s="102">
        <f>'[2]3'!$X$5</f>
        <v>1316.6578947368421</v>
      </c>
    </row>
    <row r="48" spans="3:679" x14ac:dyDescent="0.25">
      <c r="C48" s="101"/>
      <c r="E48" s="84"/>
      <c r="ZA48" s="102">
        <f>'[2]1'!$AA$5</f>
        <v>1331.8333333333335</v>
      </c>
      <c r="ZB48" s="102">
        <f>'[2]2'!$AA$5</f>
        <v>1328.8771929824561</v>
      </c>
      <c r="ZC48" s="102">
        <f>'[2]3'!$AA$5</f>
        <v>1324.359649122807</v>
      </c>
    </row>
    <row r="49" spans="3:705" x14ac:dyDescent="0.25">
      <c r="C49" s="101"/>
      <c r="E49" s="84"/>
    </row>
    <row r="50" spans="3:705" x14ac:dyDescent="0.25">
      <c r="C50" s="101"/>
      <c r="E50" s="84"/>
    </row>
    <row r="51" spans="3:705" x14ac:dyDescent="0.25">
      <c r="C51" s="101"/>
      <c r="E51" s="84"/>
      <c r="ZA51" s="103"/>
      <c r="ZB51" s="103"/>
      <c r="ZC51" s="103"/>
      <c r="ZD51" s="103"/>
      <c r="ZE51" s="103"/>
      <c r="ZF51" s="103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  <c r="ZZ51" s="102"/>
      <c r="AAA51" s="102"/>
      <c r="AAB51" s="102"/>
      <c r="AAC51" s="102"/>
    </row>
    <row r="52" spans="3:705" x14ac:dyDescent="0.25">
      <c r="C52" s="101"/>
      <c r="E52" s="84"/>
      <c r="ZA52" s="104"/>
      <c r="ZB52" s="104"/>
      <c r="ZC52" s="104"/>
      <c r="ZD52" s="104"/>
      <c r="ZE52" s="104"/>
      <c r="ZF52" s="104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  <c r="ZZ52" s="102"/>
      <c r="AAA52" s="102"/>
      <c r="AAB52" s="102"/>
      <c r="AAC52" s="102"/>
    </row>
    <row r="53" spans="3:705" x14ac:dyDescent="0.25">
      <c r="C53" s="101"/>
      <c r="ZA53" s="104"/>
      <c r="ZB53" s="105"/>
      <c r="ZC53" s="105"/>
      <c r="ZD53" s="105"/>
      <c r="ZE53" s="105"/>
      <c r="ZF53" s="105"/>
    </row>
    <row r="54" spans="3:705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ZA54" s="102"/>
    </row>
    <row r="55" spans="3:705" x14ac:dyDescent="0.25">
      <c r="ZA55" s="102"/>
    </row>
    <row r="56" spans="3:705" x14ac:dyDescent="0.25">
      <c r="ZA56" s="102"/>
    </row>
  </sheetData>
  <mergeCells count="40">
    <mergeCell ref="B1:AK1"/>
    <mergeCell ref="B2:AK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2" orientation="landscape" verticalDpi="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>
    <tabColor theme="9" tint="0.59999389629810485"/>
    <pageSetUpPr fitToPage="1"/>
  </sheetPr>
  <dimension ref="A1:ZY56"/>
  <sheetViews>
    <sheetView topLeftCell="A13" zoomScale="40" zoomScaleNormal="40" workbookViewId="0">
      <selection activeCell="O14" sqref="O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5" width="12.7109375" style="46" bestFit="1" customWidth="1"/>
    <col min="156" max="16384" width="9.28515625" style="46"/>
  </cols>
  <sheetData>
    <row r="1" spans="1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Water Consumption CO#3</v>
      </c>
      <c r="DR1" s="56" t="str">
        <f>S6</f>
        <v>KLtr/ton</v>
      </c>
    </row>
    <row r="2" spans="1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</row>
    <row r="3" spans="1:176" ht="41.45" customHeight="1" x14ac:dyDescent="0.5">
      <c r="A3" s="237">
        <f>'CKPI Sp Power Cons CO 4'!$A$3</f>
        <v>46112</v>
      </c>
      <c r="B3" s="25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250">
        <f>HLOOKUP($G$3,Update!$B$2:$AAZ$1000,8,0)</f>
        <v>2780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DATA'!Q115</f>
        <v>3207</v>
      </c>
      <c r="DQ3" s="71">
        <f>'MASTER DATA'!R115</f>
        <v>3207</v>
      </c>
      <c r="DR3" s="71">
        <f>'MASTER DATA'!S115</f>
        <v>3207</v>
      </c>
      <c r="DS3" s="71">
        <f>'MASTER DATA'!T115</f>
        <v>3207</v>
      </c>
      <c r="DT3" s="71">
        <f>'MASTER DATA'!U115</f>
        <v>3207</v>
      </c>
      <c r="DU3" s="71">
        <f>'MASTER DATA'!V115</f>
        <v>3207</v>
      </c>
      <c r="DV3" s="71">
        <f>'MASTER DATA'!W115</f>
        <v>3207</v>
      </c>
      <c r="DW3" s="71">
        <f>'MASTER DATA'!X115</f>
        <v>3207</v>
      </c>
      <c r="DX3" s="71">
        <f>'MASTER DATA'!Y115</f>
        <v>3207</v>
      </c>
      <c r="DY3" s="71">
        <f>'MASTER DATA'!Z115</f>
        <v>3207</v>
      </c>
      <c r="DZ3" s="71">
        <f>'MASTER DATA'!AA115</f>
        <v>3207</v>
      </c>
      <c r="EA3" s="71">
        <f>'MASTER DATA'!AB115</f>
        <v>3207</v>
      </c>
      <c r="EB3" s="71">
        <f>'MASTER DATA'!AC115</f>
        <v>2780</v>
      </c>
      <c r="EC3" s="71">
        <f>'MASTER DATA'!AD115</f>
        <v>2780</v>
      </c>
      <c r="ED3" s="71">
        <f>'MASTER DATA'!AE115</f>
        <v>2780</v>
      </c>
      <c r="EE3" s="71">
        <f>'MASTER DATA'!AF115</f>
        <v>2780</v>
      </c>
      <c r="EF3" s="71">
        <f>'MASTER DATA'!AG115</f>
        <v>2780</v>
      </c>
      <c r="EG3" s="71">
        <f>'MASTER DATA'!AH115</f>
        <v>2780</v>
      </c>
      <c r="EH3" s="71">
        <f>Update!D9</f>
        <v>2780</v>
      </c>
      <c r="EI3" s="71">
        <f>Update!E9</f>
        <v>2780</v>
      </c>
      <c r="EJ3" s="71">
        <f>Update!F9</f>
        <v>2780</v>
      </c>
      <c r="EK3" s="71">
        <f>Update!G9</f>
        <v>2780</v>
      </c>
      <c r="EL3" s="71">
        <f>Update!H9</f>
        <v>2780</v>
      </c>
      <c r="EM3" s="71">
        <f>Update!I9</f>
        <v>2780</v>
      </c>
      <c r="EN3" s="71">
        <f>Update!J9</f>
        <v>2780</v>
      </c>
      <c r="EO3" s="71">
        <f>Update!K9</f>
        <v>2780</v>
      </c>
      <c r="EP3" s="71">
        <f>Update!L9</f>
        <v>2780</v>
      </c>
      <c r="EQ3" s="71">
        <f>Update!M9</f>
        <v>2780</v>
      </c>
      <c r="ER3" s="71">
        <f>Update!N9</f>
        <v>2780</v>
      </c>
      <c r="ES3" s="71">
        <f>Update!O9</f>
        <v>2780</v>
      </c>
      <c r="ET3" s="71">
        <f>Update!P9</f>
        <v>2780</v>
      </c>
      <c r="EU3" s="71">
        <f>Update!Q9</f>
        <v>2780</v>
      </c>
      <c r="EV3" s="71">
        <f>Update!R9</f>
        <v>2780</v>
      </c>
      <c r="EW3" s="71">
        <f>Update!S9</f>
        <v>2780</v>
      </c>
      <c r="EX3" s="71">
        <f>Update!T9</f>
        <v>2780</v>
      </c>
      <c r="EY3" s="71">
        <f>Update!U9</f>
        <v>2780</v>
      </c>
      <c r="EZ3" s="71"/>
      <c r="FA3" s="71"/>
      <c r="FB3" s="71"/>
      <c r="FC3" s="71"/>
      <c r="FD3" s="71"/>
      <c r="FE3" s="71"/>
      <c r="FF3" s="71"/>
      <c r="FG3" s="71"/>
      <c r="FH3" s="70"/>
      <c r="FI3" s="70"/>
      <c r="FJ3" s="70"/>
      <c r="FK3" s="70"/>
      <c r="FL3" s="70"/>
      <c r="FM3" s="70"/>
      <c r="FN3" s="70"/>
      <c r="FO3" s="70"/>
      <c r="FP3" s="70"/>
      <c r="FQ3" s="70"/>
      <c r="FR3" s="70"/>
      <c r="FS3" s="70"/>
      <c r="FT3" s="70"/>
    </row>
    <row r="4" spans="1:176" ht="41.45" customHeight="1" x14ac:dyDescent="0.5">
      <c r="A4" s="237">
        <f>+A3+1</f>
        <v>46113</v>
      </c>
      <c r="B4" s="252" t="s">
        <v>177</v>
      </c>
      <c r="C4" s="259"/>
      <c r="D4" s="259"/>
      <c r="E4" s="259"/>
      <c r="F4" s="259"/>
      <c r="G4" s="260" t="s">
        <v>178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DATA'!Q116</f>
        <v>3160.9</v>
      </c>
      <c r="DQ4" s="71">
        <f>'MASTER DATA'!R116</f>
        <v>3093.2903225806454</v>
      </c>
      <c r="DR4" s="71">
        <f>'MASTER DATA'!S116</f>
        <v>3187.4</v>
      </c>
      <c r="DS4" s="71">
        <f>'MASTER DATA'!T116</f>
        <v>3115.7741935483873</v>
      </c>
      <c r="DT4" s="71">
        <f>'MASTER DATA'!U116</f>
        <v>3237.8064516129034</v>
      </c>
      <c r="DU4" s="71">
        <f>'MASTER DATA'!V116</f>
        <v>3194.3</v>
      </c>
      <c r="DV4" s="71">
        <f>'MASTER DATA'!W116</f>
        <v>3162</v>
      </c>
      <c r="DW4" s="71">
        <f>'MASTER DATA'!X116</f>
        <v>2926.8666666666668</v>
      </c>
      <c r="DX4" s="71">
        <f>'MASTER DATA'!Y116</f>
        <v>2877</v>
      </c>
      <c r="DY4" s="71">
        <f>'MASTER DATA'!Z116</f>
        <v>2962</v>
      </c>
      <c r="DZ4" s="71">
        <f>'MASTER DATA'!AA116</f>
        <v>2999.4827586206898</v>
      </c>
      <c r="EA4" s="71">
        <f>'MASTER DATA'!AB116</f>
        <v>2867.2580645161293</v>
      </c>
      <c r="EB4" s="71">
        <f>'MASTER DATA'!AC116</f>
        <v>2780</v>
      </c>
      <c r="EC4" s="71">
        <f>'MASTER DATA'!AD116</f>
        <v>2812</v>
      </c>
      <c r="ED4" s="71">
        <f>'MASTER DATA'!AE116</f>
        <v>2710</v>
      </c>
      <c r="EE4" s="71">
        <f>'MASTER DATA'!AF116</f>
        <v>2860</v>
      </c>
      <c r="EF4" s="71">
        <f>'MASTER DATA'!AG116</f>
        <v>2787</v>
      </c>
      <c r="EG4" s="71">
        <f>'MASTER DATA'!AH116</f>
        <v>2482</v>
      </c>
      <c r="EH4" s="71">
        <f>Update!D10</f>
        <v>2794.58</v>
      </c>
      <c r="EI4" s="71">
        <f>Update!E10</f>
        <v>2856.53</v>
      </c>
      <c r="EJ4" s="71">
        <f>Update!F10</f>
        <v>2847.52</v>
      </c>
      <c r="EK4" s="71">
        <f>Update!G10</f>
        <v>2895.68</v>
      </c>
      <c r="EL4" s="71">
        <f>Update!H10</f>
        <v>2909</v>
      </c>
      <c r="EM4" s="71">
        <f>Update!I10</f>
        <v>2901</v>
      </c>
      <c r="EN4" s="71">
        <f>Update!J10</f>
        <v>2879</v>
      </c>
      <c r="EO4" s="71">
        <f>Update!K10</f>
        <v>3911</v>
      </c>
      <c r="EP4" s="71">
        <f>Update!L10</f>
        <v>3926</v>
      </c>
      <c r="EQ4" s="71">
        <f>Update!M10</f>
        <v>2941</v>
      </c>
      <c r="ER4" s="71">
        <f>Update!N10</f>
        <v>2962</v>
      </c>
      <c r="ES4" s="71">
        <f>Update!O10</f>
        <v>2873</v>
      </c>
      <c r="ET4" s="71">
        <f>Update!P10</f>
        <v>3318</v>
      </c>
      <c r="EU4" s="71">
        <f>Update!Q10</f>
        <v>3369</v>
      </c>
      <c r="EV4" s="71">
        <f>Update!R10</f>
        <v>3195</v>
      </c>
      <c r="EW4" s="71">
        <f>Update!S10</f>
        <v>3152</v>
      </c>
      <c r="EX4" s="71">
        <f>Update!T10</f>
        <v>3055</v>
      </c>
      <c r="EY4" s="71">
        <f>Update!U10</f>
        <v>3047</v>
      </c>
      <c r="EZ4" s="71"/>
      <c r="FA4" s="71"/>
      <c r="FB4" s="71"/>
      <c r="FC4" s="71"/>
      <c r="FD4" s="71"/>
      <c r="FE4" s="71"/>
      <c r="FF4" s="71"/>
      <c r="FG4" s="71"/>
      <c r="FH4" s="70"/>
      <c r="FI4" s="70"/>
      <c r="FJ4" s="70"/>
      <c r="FK4" s="70"/>
      <c r="FL4" s="70"/>
      <c r="FM4" s="70"/>
      <c r="FN4" s="70"/>
      <c r="FO4" s="70"/>
      <c r="FP4" s="70"/>
      <c r="FQ4" s="70"/>
      <c r="FR4" s="70"/>
      <c r="FS4" s="70"/>
      <c r="FT4" s="70"/>
    </row>
    <row r="5" spans="1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DATA'!C115</f>
        <v>KLtr/ton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76" s="75" customFormat="1" ht="38.25" customHeight="1" x14ac:dyDescent="0.5">
      <c r="B7" s="251" t="s">
        <v>188</v>
      </c>
      <c r="C7" s="251"/>
      <c r="D7" s="251"/>
      <c r="E7" s="251"/>
      <c r="F7" s="252"/>
      <c r="G7" s="296" t="str">
        <f>'MASTER DATA'!B115</f>
        <v>Water Consumption CO#3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50">
        <f>HLOOKUP($A$3,Update!$B$2:$AAZ$1000,9,0)</f>
        <v>3047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76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76" ht="195" customHeight="1" x14ac:dyDescent="0.35">
      <c r="B9" s="83"/>
      <c r="G9" s="84">
        <f>EI4</f>
        <v>2856.53</v>
      </c>
      <c r="AH9" s="57"/>
      <c r="AK9" s="75">
        <f>222/224*100</f>
        <v>99.107142857142861</v>
      </c>
    </row>
    <row r="10" spans="1:176" ht="408.75" customHeight="1" x14ac:dyDescent="0.25">
      <c r="B10" s="247" t="str">
        <f>G7</f>
        <v>Water Consumption CO#3</v>
      </c>
      <c r="G10" s="84">
        <f>EJ3</f>
        <v>2780</v>
      </c>
      <c r="AH10" s="57"/>
      <c r="AI10" s="85"/>
    </row>
    <row r="11" spans="1:176" ht="408" customHeight="1" x14ac:dyDescent="0.25">
      <c r="B11" s="247"/>
      <c r="AH11" s="57"/>
    </row>
    <row r="12" spans="1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76" s="91" customFormat="1" ht="113.25" customHeight="1" x14ac:dyDescent="0.25">
      <c r="B13" s="89" t="s">
        <v>191</v>
      </c>
      <c r="C13" s="90">
        <f>A4</f>
        <v>46113</v>
      </c>
      <c r="D13" s="90">
        <f>C13+1</f>
        <v>46114</v>
      </c>
      <c r="E13" s="90">
        <f t="shared" ref="E13:AG13" si="0">D13+1</f>
        <v>46115</v>
      </c>
      <c r="F13" s="90">
        <f t="shared" si="0"/>
        <v>46116</v>
      </c>
      <c r="G13" s="90">
        <f t="shared" si="0"/>
        <v>46117</v>
      </c>
      <c r="H13" s="90">
        <f t="shared" si="0"/>
        <v>46118</v>
      </c>
      <c r="I13" s="90">
        <f t="shared" si="0"/>
        <v>46119</v>
      </c>
      <c r="J13" s="90">
        <f t="shared" si="0"/>
        <v>46120</v>
      </c>
      <c r="K13" s="90">
        <f t="shared" si="0"/>
        <v>46121</v>
      </c>
      <c r="L13" s="90">
        <f t="shared" si="0"/>
        <v>46122</v>
      </c>
      <c r="M13" s="90">
        <f t="shared" si="0"/>
        <v>46123</v>
      </c>
      <c r="N13" s="90">
        <f t="shared" si="0"/>
        <v>46124</v>
      </c>
      <c r="O13" s="90">
        <f t="shared" si="0"/>
        <v>46125</v>
      </c>
      <c r="P13" s="90">
        <f t="shared" si="0"/>
        <v>46126</v>
      </c>
      <c r="Q13" s="90">
        <f t="shared" si="0"/>
        <v>46127</v>
      </c>
      <c r="R13" s="90">
        <f t="shared" si="0"/>
        <v>46128</v>
      </c>
      <c r="S13" s="90">
        <f t="shared" si="0"/>
        <v>46129</v>
      </c>
      <c r="T13" s="90">
        <f t="shared" si="0"/>
        <v>46130</v>
      </c>
      <c r="U13" s="90">
        <f t="shared" si="0"/>
        <v>46131</v>
      </c>
      <c r="V13" s="90">
        <f t="shared" si="0"/>
        <v>46132</v>
      </c>
      <c r="W13" s="90">
        <f t="shared" si="0"/>
        <v>46133</v>
      </c>
      <c r="X13" s="90">
        <f t="shared" si="0"/>
        <v>46134</v>
      </c>
      <c r="Y13" s="90">
        <f t="shared" si="0"/>
        <v>46135</v>
      </c>
      <c r="Z13" s="90">
        <f t="shared" si="0"/>
        <v>46136</v>
      </c>
      <c r="AA13" s="90">
        <f t="shared" si="0"/>
        <v>46137</v>
      </c>
      <c r="AB13" s="90">
        <f t="shared" si="0"/>
        <v>46138</v>
      </c>
      <c r="AC13" s="90">
        <f t="shared" si="0"/>
        <v>46139</v>
      </c>
      <c r="AD13" s="90">
        <f t="shared" si="0"/>
        <v>46140</v>
      </c>
      <c r="AE13" s="90">
        <f t="shared" si="0"/>
        <v>46141</v>
      </c>
      <c r="AF13" s="90">
        <f t="shared" si="0"/>
        <v>46142</v>
      </c>
      <c r="AG13" s="90">
        <f t="shared" si="0"/>
        <v>46143</v>
      </c>
    </row>
    <row r="14" spans="1:176" ht="48" customHeight="1" x14ac:dyDescent="0.35">
      <c r="B14" s="58" t="s">
        <v>5</v>
      </c>
      <c r="C14" s="174">
        <v>3010</v>
      </c>
      <c r="D14" s="174">
        <v>3249</v>
      </c>
      <c r="E14" s="174">
        <v>3029</v>
      </c>
      <c r="F14" s="174">
        <v>3053</v>
      </c>
      <c r="G14" s="174">
        <v>3023</v>
      </c>
      <c r="H14" s="174">
        <v>3194</v>
      </c>
      <c r="I14" s="174">
        <v>3099</v>
      </c>
      <c r="J14" s="174">
        <v>3156</v>
      </c>
      <c r="K14" s="174">
        <v>3118</v>
      </c>
      <c r="L14" s="174">
        <v>3063</v>
      </c>
      <c r="M14" s="174">
        <v>3140</v>
      </c>
      <c r="N14" s="115">
        <v>3301</v>
      </c>
      <c r="O14" s="115">
        <v>3241</v>
      </c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  <c r="AA14" s="115"/>
      <c r="AB14" s="115"/>
      <c r="AC14" s="115"/>
      <c r="AD14" s="115"/>
      <c r="AE14" s="115"/>
      <c r="AF14" s="115"/>
      <c r="AG14" s="92"/>
    </row>
    <row r="15" spans="1:176" ht="48" customHeight="1" x14ac:dyDescent="0.35">
      <c r="B15" s="58" t="s">
        <v>4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1:176" ht="48" customHeight="1" x14ac:dyDescent="0.35">
      <c r="B16" s="58" t="s">
        <v>200</v>
      </c>
      <c r="C16" s="116">
        <v>3203.1</v>
      </c>
      <c r="D16" s="116">
        <v>3203.1</v>
      </c>
      <c r="E16" s="116">
        <v>3203.1</v>
      </c>
      <c r="F16" s="116">
        <v>3203.1</v>
      </c>
      <c r="G16" s="116">
        <v>3203.1</v>
      </c>
      <c r="H16" s="116">
        <v>3203.1</v>
      </c>
      <c r="I16" s="116">
        <v>3203.1</v>
      </c>
      <c r="J16" s="116">
        <v>3203.1</v>
      </c>
      <c r="K16" s="116">
        <v>3203.1</v>
      </c>
      <c r="L16" s="116">
        <v>3203.1</v>
      </c>
      <c r="M16" s="116">
        <v>3203.1</v>
      </c>
      <c r="N16" s="116">
        <v>3203.1</v>
      </c>
      <c r="O16" s="116">
        <v>3203.1</v>
      </c>
      <c r="P16" s="116">
        <v>3203.1</v>
      </c>
      <c r="Q16" s="116">
        <v>3203.1</v>
      </c>
      <c r="R16" s="116">
        <v>3203.1</v>
      </c>
      <c r="S16" s="116">
        <v>3203.1</v>
      </c>
      <c r="T16" s="116">
        <v>3203.1</v>
      </c>
      <c r="U16" s="116">
        <v>3203.1</v>
      </c>
      <c r="V16" s="116">
        <v>3203.1</v>
      </c>
      <c r="W16" s="116">
        <v>3203.1</v>
      </c>
      <c r="X16" s="116">
        <v>3203.1</v>
      </c>
      <c r="Y16" s="116">
        <v>3203.1</v>
      </c>
      <c r="Z16" s="116">
        <v>3203.1</v>
      </c>
      <c r="AA16" s="116">
        <v>3203.1</v>
      </c>
      <c r="AB16" s="116">
        <v>3203.1</v>
      </c>
      <c r="AC16" s="116">
        <v>3203.1</v>
      </c>
      <c r="AD16" s="116">
        <v>3203.1</v>
      </c>
      <c r="AE16" s="116">
        <v>3203.1</v>
      </c>
      <c r="AF16" s="116">
        <v>3203.1</v>
      </c>
      <c r="AG16" s="116">
        <v>3203.1</v>
      </c>
      <c r="AH16"/>
    </row>
    <row r="17" spans="2:34" ht="48" customHeight="1" x14ac:dyDescent="0.35">
      <c r="B17" s="58" t="s">
        <v>201</v>
      </c>
      <c r="C17" s="116">
        <v>3046.5</v>
      </c>
      <c r="D17" s="95">
        <v>3046.5</v>
      </c>
      <c r="E17" s="95">
        <v>3046.5</v>
      </c>
      <c r="F17" s="95">
        <v>3046.5</v>
      </c>
      <c r="G17" s="95">
        <v>3046.5</v>
      </c>
      <c r="H17" s="95">
        <v>3046.5</v>
      </c>
      <c r="I17" s="95">
        <v>3046.5</v>
      </c>
      <c r="J17" s="95">
        <v>3046.5</v>
      </c>
      <c r="K17" s="95">
        <v>3046.5</v>
      </c>
      <c r="L17" s="95">
        <v>3046.5</v>
      </c>
      <c r="M17" s="95">
        <v>3046.5</v>
      </c>
      <c r="N17" s="95">
        <v>3046.5</v>
      </c>
      <c r="O17" s="95">
        <v>3046.5</v>
      </c>
      <c r="P17" s="95">
        <v>3046.5</v>
      </c>
      <c r="Q17" s="95">
        <v>3046.5</v>
      </c>
      <c r="R17" s="95">
        <v>3046.5</v>
      </c>
      <c r="S17" s="95">
        <v>3046.5</v>
      </c>
      <c r="T17" s="95">
        <v>3046.5</v>
      </c>
      <c r="U17" s="95">
        <v>3046.5</v>
      </c>
      <c r="V17" s="95">
        <v>3046.5</v>
      </c>
      <c r="W17" s="95">
        <v>3046.5</v>
      </c>
      <c r="X17" s="95">
        <v>3046.5</v>
      </c>
      <c r="Y17" s="95">
        <v>3046.5</v>
      </c>
      <c r="Z17" s="95">
        <v>3046.5</v>
      </c>
      <c r="AA17" s="95">
        <v>3046.5</v>
      </c>
      <c r="AB17" s="95">
        <v>3046.5</v>
      </c>
      <c r="AC17" s="95">
        <v>3046.5</v>
      </c>
      <c r="AD17" s="95">
        <v>3046.5</v>
      </c>
      <c r="AE17" s="95">
        <v>3046.5</v>
      </c>
      <c r="AF17" s="95">
        <v>3046.5</v>
      </c>
      <c r="AG17" s="95">
        <v>3046.5</v>
      </c>
      <c r="AH17" s="58"/>
    </row>
    <row r="18" spans="2:34" ht="48" customHeight="1" x14ac:dyDescent="0.35">
      <c r="B18" s="58" t="s">
        <v>225</v>
      </c>
      <c r="C18" s="116">
        <v>2890</v>
      </c>
      <c r="D18" s="116">
        <v>2890</v>
      </c>
      <c r="E18" s="116">
        <v>2890</v>
      </c>
      <c r="F18" s="116">
        <v>2890</v>
      </c>
      <c r="G18" s="116">
        <v>2890</v>
      </c>
      <c r="H18" s="116">
        <v>2890</v>
      </c>
      <c r="I18" s="116">
        <v>2890</v>
      </c>
      <c r="J18" s="116">
        <v>2890</v>
      </c>
      <c r="K18" s="116">
        <v>2890</v>
      </c>
      <c r="L18" s="116">
        <v>2890</v>
      </c>
      <c r="M18" s="116">
        <v>2890</v>
      </c>
      <c r="N18" s="116">
        <v>2890</v>
      </c>
      <c r="O18" s="116">
        <v>2890</v>
      </c>
      <c r="P18" s="116">
        <v>2890</v>
      </c>
      <c r="Q18" s="116">
        <v>2890</v>
      </c>
      <c r="R18" s="116">
        <v>2890</v>
      </c>
      <c r="S18" s="116">
        <v>2890</v>
      </c>
      <c r="T18" s="116">
        <v>2890</v>
      </c>
      <c r="U18" s="116">
        <v>2890</v>
      </c>
      <c r="V18" s="116">
        <v>2890</v>
      </c>
      <c r="W18" s="116">
        <v>2890</v>
      </c>
      <c r="X18" s="116">
        <v>2890</v>
      </c>
      <c r="Y18" s="116">
        <v>2890</v>
      </c>
      <c r="Z18" s="116">
        <v>2890</v>
      </c>
      <c r="AA18" s="116">
        <v>2890</v>
      </c>
      <c r="AB18" s="116">
        <v>2890</v>
      </c>
      <c r="AC18" s="116">
        <v>2890</v>
      </c>
      <c r="AD18" s="116">
        <v>2890</v>
      </c>
      <c r="AE18" s="116">
        <v>2890</v>
      </c>
      <c r="AF18" s="116">
        <v>2890</v>
      </c>
      <c r="AG18" s="116">
        <v>2890</v>
      </c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v>2930</v>
      </c>
      <c r="D52" s="101">
        <v>2869</v>
      </c>
      <c r="E52" s="101">
        <v>2831</v>
      </c>
      <c r="F52" s="101">
        <v>2791</v>
      </c>
      <c r="G52" s="101">
        <v>2847</v>
      </c>
      <c r="H52" s="46">
        <v>2963</v>
      </c>
      <c r="I52" s="46">
        <v>2749</v>
      </c>
      <c r="J52" s="46">
        <v>2753</v>
      </c>
      <c r="K52" s="46">
        <v>2793</v>
      </c>
      <c r="L52" s="46">
        <v>2813</v>
      </c>
      <c r="M52" s="46">
        <v>2885</v>
      </c>
      <c r="N52" s="46">
        <v>2824</v>
      </c>
      <c r="O52" s="46">
        <v>3512</v>
      </c>
      <c r="P52" s="46">
        <v>3183</v>
      </c>
      <c r="Q52" s="46">
        <v>3019</v>
      </c>
      <c r="R52" s="46">
        <v>2832</v>
      </c>
      <c r="S52" s="46">
        <v>2797</v>
      </c>
      <c r="T52" s="46">
        <v>2783</v>
      </c>
      <c r="U52" s="46">
        <v>2753</v>
      </c>
      <c r="V52" s="46">
        <v>2731</v>
      </c>
      <c r="W52" s="46">
        <v>2792</v>
      </c>
      <c r="X52" s="46">
        <v>2776</v>
      </c>
      <c r="Y52" s="46">
        <v>2768</v>
      </c>
      <c r="Z52" s="46">
        <v>2762</v>
      </c>
      <c r="AA52" s="46">
        <v>2799</v>
      </c>
      <c r="AB52" s="46">
        <v>2884</v>
      </c>
      <c r="AC52" s="46">
        <v>2808</v>
      </c>
      <c r="AD52" s="46">
        <v>2770</v>
      </c>
      <c r="AE52" s="46">
        <v>2703</v>
      </c>
      <c r="AF52" s="46">
        <v>2711</v>
      </c>
      <c r="YW52" s="102"/>
    </row>
    <row r="53" spans="3:701" x14ac:dyDescent="0.25">
      <c r="YW53" s="102"/>
    </row>
    <row r="54" spans="3:701" x14ac:dyDescent="0.25">
      <c r="C54" s="46">
        <v>3002</v>
      </c>
      <c r="D54" s="46">
        <v>3002</v>
      </c>
      <c r="E54" s="46">
        <v>3002</v>
      </c>
      <c r="F54" s="46">
        <v>3002</v>
      </c>
      <c r="G54" s="46">
        <v>3002</v>
      </c>
      <c r="H54" s="46">
        <v>3002</v>
      </c>
      <c r="I54" s="46">
        <v>3002</v>
      </c>
      <c r="J54" s="46">
        <v>3002</v>
      </c>
      <c r="K54" s="46">
        <v>3002</v>
      </c>
      <c r="L54" s="46">
        <v>3002</v>
      </c>
      <c r="M54" s="46">
        <v>3002</v>
      </c>
      <c r="N54" s="46">
        <v>3002</v>
      </c>
      <c r="O54" s="46">
        <v>3002</v>
      </c>
      <c r="P54" s="46">
        <v>3002</v>
      </c>
      <c r="Q54" s="46">
        <v>3002</v>
      </c>
      <c r="R54" s="46">
        <v>3002</v>
      </c>
      <c r="S54" s="46">
        <v>3002</v>
      </c>
      <c r="T54" s="46">
        <v>3002</v>
      </c>
      <c r="U54" s="46">
        <v>3002</v>
      </c>
      <c r="V54" s="46">
        <v>3002</v>
      </c>
      <c r="W54" s="46">
        <v>3002</v>
      </c>
      <c r="X54" s="46">
        <v>3002</v>
      </c>
      <c r="Y54" s="46">
        <v>3002</v>
      </c>
      <c r="Z54" s="46">
        <v>3002</v>
      </c>
      <c r="AA54" s="46">
        <v>3002</v>
      </c>
      <c r="AB54" s="46">
        <v>3002</v>
      </c>
      <c r="AC54" s="46">
        <v>3002</v>
      </c>
      <c r="AD54" s="46">
        <v>3002</v>
      </c>
      <c r="AE54" s="46">
        <v>3002</v>
      </c>
      <c r="AF54" s="46">
        <v>3002</v>
      </c>
      <c r="AG54" s="46">
        <v>3002</v>
      </c>
      <c r="YW54" s="102"/>
    </row>
    <row r="55" spans="3:701" x14ac:dyDescent="0.25">
      <c r="C55" s="46">
        <v>2789</v>
      </c>
      <c r="D55" s="46">
        <v>2789</v>
      </c>
      <c r="E55" s="46">
        <v>2789</v>
      </c>
      <c r="F55" s="46">
        <v>2789</v>
      </c>
      <c r="G55" s="46">
        <v>2789</v>
      </c>
      <c r="H55" s="46">
        <v>2789</v>
      </c>
      <c r="I55" s="46">
        <v>2789</v>
      </c>
      <c r="J55" s="46">
        <v>2789</v>
      </c>
      <c r="K55" s="46">
        <v>2789</v>
      </c>
      <c r="L55" s="46">
        <v>2789</v>
      </c>
      <c r="M55" s="46">
        <v>2789</v>
      </c>
      <c r="N55" s="46">
        <v>2789</v>
      </c>
      <c r="O55" s="46">
        <v>2789</v>
      </c>
      <c r="P55" s="46">
        <v>2789</v>
      </c>
      <c r="Q55" s="46">
        <v>2789</v>
      </c>
      <c r="R55" s="46">
        <v>2789</v>
      </c>
      <c r="S55" s="46">
        <v>2789</v>
      </c>
      <c r="T55" s="46">
        <v>2789</v>
      </c>
      <c r="U55" s="46">
        <v>2789</v>
      </c>
      <c r="V55" s="46">
        <v>2789</v>
      </c>
      <c r="W55" s="46">
        <v>2789</v>
      </c>
      <c r="X55" s="46">
        <v>2789</v>
      </c>
      <c r="Y55" s="46">
        <v>2789</v>
      </c>
      <c r="Z55" s="46">
        <v>2789</v>
      </c>
      <c r="AA55" s="46">
        <v>2789</v>
      </c>
      <c r="AB55" s="46">
        <v>2789</v>
      </c>
      <c r="AC55" s="46">
        <v>2789</v>
      </c>
      <c r="AD55" s="46">
        <v>2789</v>
      </c>
      <c r="AE55" s="46">
        <v>2789</v>
      </c>
      <c r="AF55" s="46">
        <v>2789</v>
      </c>
      <c r="AG55" s="46">
        <v>2789</v>
      </c>
    </row>
    <row r="56" spans="3:701" x14ac:dyDescent="0.25">
      <c r="C56" s="46">
        <v>2611</v>
      </c>
      <c r="D56" s="46">
        <v>2611</v>
      </c>
      <c r="E56" s="46">
        <v>2611</v>
      </c>
      <c r="F56" s="46">
        <v>2611</v>
      </c>
      <c r="G56" s="46">
        <v>2611</v>
      </c>
      <c r="H56" s="46">
        <v>2611</v>
      </c>
      <c r="I56" s="46">
        <v>2611</v>
      </c>
      <c r="J56" s="46">
        <v>2611</v>
      </c>
      <c r="K56" s="46">
        <v>2611</v>
      </c>
      <c r="L56" s="46">
        <v>2611</v>
      </c>
      <c r="M56" s="46">
        <v>2611</v>
      </c>
      <c r="N56" s="46">
        <v>2611</v>
      </c>
      <c r="O56" s="46">
        <v>2611</v>
      </c>
      <c r="P56" s="46">
        <v>2611</v>
      </c>
      <c r="Q56" s="46">
        <v>2611</v>
      </c>
      <c r="R56" s="46">
        <v>2611</v>
      </c>
      <c r="S56" s="46">
        <v>2611</v>
      </c>
      <c r="T56" s="46">
        <v>2611</v>
      </c>
      <c r="U56" s="46">
        <v>2611</v>
      </c>
      <c r="V56" s="46">
        <v>2611</v>
      </c>
      <c r="W56" s="46">
        <v>2611</v>
      </c>
      <c r="X56" s="46">
        <v>2611</v>
      </c>
      <c r="Y56" s="46">
        <v>2611</v>
      </c>
      <c r="Z56" s="46">
        <v>2611</v>
      </c>
      <c r="AA56" s="46">
        <v>2611</v>
      </c>
      <c r="AB56" s="46">
        <v>2611</v>
      </c>
      <c r="AC56" s="46">
        <v>2611</v>
      </c>
      <c r="AD56" s="46">
        <v>2611</v>
      </c>
      <c r="AE56" s="46">
        <v>2611</v>
      </c>
      <c r="AF56" s="46">
        <v>2611</v>
      </c>
      <c r="AG56" s="46">
        <v>2611</v>
      </c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</mergeCells>
  <conditionalFormatting sqref="C15:AG15">
    <cfRule type="cellIs" dxfId="9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>
    <tabColor theme="9" tint="0.59999389629810485"/>
    <pageSetUpPr fitToPage="1"/>
  </sheetPr>
  <dimension ref="A1:ZY54"/>
  <sheetViews>
    <sheetView topLeftCell="A13" zoomScale="40" zoomScaleNormal="40" workbookViewId="0">
      <selection activeCell="O14" sqref="O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2" width="14.28515625" style="46" customWidth="1"/>
    <col min="153" max="153" width="13.85546875" style="46" customWidth="1"/>
    <col min="154" max="155" width="12.7109375" style="46" bestFit="1" customWidth="1"/>
    <col min="156" max="16384" width="9.28515625" style="46"/>
  </cols>
  <sheetData>
    <row r="1" spans="1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Water Consumption  CO#4</v>
      </c>
      <c r="DR1" s="56" t="str">
        <f>S6</f>
        <v>KLtr/ton</v>
      </c>
    </row>
    <row r="2" spans="1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</row>
    <row r="3" spans="1:176" ht="41.45" customHeight="1" x14ac:dyDescent="0.5">
      <c r="A3" s="237">
        <f>'CKPI Water Cons CO 3'!$A$3</f>
        <v>46112</v>
      </c>
      <c r="B3" s="25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250">
        <f>HLOOKUP($G$3,Update!$B$2:$AAZ$1000,37,0)</f>
        <v>2804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DATA'!Q133</f>
        <v>4045</v>
      </c>
      <c r="DQ3" s="71">
        <f>'MASTER DATA'!R133</f>
        <v>4045</v>
      </c>
      <c r="DR3" s="71">
        <f>'MASTER DATA'!S133</f>
        <v>4045</v>
      </c>
      <c r="DS3" s="71">
        <f>'MASTER DATA'!T133</f>
        <v>4045</v>
      </c>
      <c r="DT3" s="71">
        <f>'MASTER DATA'!U133</f>
        <v>4045</v>
      </c>
      <c r="DU3" s="71">
        <f>'MASTER DATA'!V133</f>
        <v>4045</v>
      </c>
      <c r="DV3" s="71">
        <f>'MASTER DATA'!W133</f>
        <v>4045</v>
      </c>
      <c r="DW3" s="71">
        <f>'MASTER DATA'!X133</f>
        <v>4045</v>
      </c>
      <c r="DX3" s="71">
        <f>'MASTER DATA'!Y133</f>
        <v>4045</v>
      </c>
      <c r="DY3" s="71">
        <f>'MASTER DATA'!Z133</f>
        <v>4045</v>
      </c>
      <c r="DZ3" s="71">
        <f>'MASTER DATA'!AA133</f>
        <v>4045</v>
      </c>
      <c r="EA3" s="71">
        <f>'MASTER DATA'!AB133</f>
        <v>4045</v>
      </c>
      <c r="EB3" s="71">
        <f>'MASTER DATA'!AC133</f>
        <v>3804</v>
      </c>
      <c r="EC3" s="71">
        <f>'MASTER DATA'!AD133</f>
        <v>3804</v>
      </c>
      <c r="ED3" s="71">
        <f>'MASTER DATA'!AE133</f>
        <v>3804</v>
      </c>
      <c r="EE3" s="71">
        <f>'MASTER DATA'!AF133</f>
        <v>3804</v>
      </c>
      <c r="EF3" s="71">
        <f>'MASTER DATA'!AG133</f>
        <v>3804</v>
      </c>
      <c r="EG3" s="71">
        <f>'MASTER DATA'!AH133</f>
        <v>3804</v>
      </c>
      <c r="EH3" s="71">
        <f>Update!D38</f>
        <v>3804</v>
      </c>
      <c r="EI3" s="71">
        <f>Update!E38</f>
        <v>3804</v>
      </c>
      <c r="EJ3" s="71">
        <f>Update!F38</f>
        <v>3804</v>
      </c>
      <c r="EK3" s="71">
        <f>Update!G38</f>
        <v>3804</v>
      </c>
      <c r="EL3" s="71">
        <f>Update!H38</f>
        <v>3804</v>
      </c>
      <c r="EM3" s="71">
        <f>Update!I38</f>
        <v>3804</v>
      </c>
      <c r="EN3" s="71">
        <f>Update!J38</f>
        <v>3804</v>
      </c>
      <c r="EO3" s="71">
        <f>Update!K38</f>
        <v>3804</v>
      </c>
      <c r="EP3" s="71">
        <f>Update!L38</f>
        <v>3804</v>
      </c>
      <c r="EQ3" s="71">
        <f>Update!M38</f>
        <v>3804</v>
      </c>
      <c r="ER3" s="71">
        <f>Update!N38</f>
        <v>3804</v>
      </c>
      <c r="ES3" s="71">
        <f>Update!O38</f>
        <v>3804</v>
      </c>
      <c r="ET3" s="71">
        <f>Update!P38</f>
        <v>3804</v>
      </c>
      <c r="EU3" s="71">
        <f>Update!Q38</f>
        <v>3804</v>
      </c>
      <c r="EV3" s="71">
        <f>Update!R38</f>
        <v>3804</v>
      </c>
      <c r="EW3" s="71">
        <f>Update!S38</f>
        <v>3804</v>
      </c>
      <c r="EX3" s="71">
        <f>Update!T38</f>
        <v>3804</v>
      </c>
      <c r="EY3" s="71">
        <f>Update!U38</f>
        <v>3804</v>
      </c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0"/>
      <c r="FT3" s="70"/>
    </row>
    <row r="4" spans="1:176" ht="41.45" customHeight="1" x14ac:dyDescent="0.5">
      <c r="A4" s="237">
        <f>+A3+1</f>
        <v>46113</v>
      </c>
      <c r="B4" s="252" t="s">
        <v>177</v>
      </c>
      <c r="C4" s="259"/>
      <c r="D4" s="259"/>
      <c r="E4" s="259"/>
      <c r="F4" s="259"/>
      <c r="G4" s="260" t="s">
        <v>178</v>
      </c>
      <c r="H4" s="261"/>
      <c r="I4" s="261"/>
      <c r="J4" s="261"/>
      <c r="K4" s="261"/>
      <c r="L4" s="261"/>
      <c r="M4" s="261"/>
      <c r="N4" s="262"/>
      <c r="O4" s="60" t="s">
        <v>229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DATA'!Q134</f>
        <v>4234.1333333333332</v>
      </c>
      <c r="DQ4" s="71">
        <f>'MASTER DATA'!R134</f>
        <v>4086.6129032258063</v>
      </c>
      <c r="DR4" s="71">
        <f>'MASTER DATA'!S134</f>
        <v>4254.1000000000004</v>
      </c>
      <c r="DS4" s="71">
        <f>'MASTER DATA'!T134</f>
        <v>3971.3548387096776</v>
      </c>
      <c r="DT4" s="71">
        <f>'MASTER DATA'!U134</f>
        <v>3939.9354838709678</v>
      </c>
      <c r="DU4" s="71">
        <f>'MASTER DATA'!V134</f>
        <v>4024.77</v>
      </c>
      <c r="DV4" s="71">
        <f>'MASTER DATA'!W134</f>
        <v>3948</v>
      </c>
      <c r="DW4" s="71">
        <f>'MASTER DATA'!X134</f>
        <v>3890.9333333333334</v>
      </c>
      <c r="DX4" s="71">
        <f>'MASTER DATA'!Y134</f>
        <v>4169</v>
      </c>
      <c r="DY4" s="71">
        <f>'MASTER DATA'!Z134</f>
        <v>4043</v>
      </c>
      <c r="DZ4" s="71">
        <f>'MASTER DATA'!AA134</f>
        <v>3969.1379310344828</v>
      </c>
      <c r="EA4" s="71">
        <f>'MASTER DATA'!AB134</f>
        <v>3929.9354838709678</v>
      </c>
      <c r="EB4" s="71">
        <f>'MASTER DATA'!AC134</f>
        <v>3799</v>
      </c>
      <c r="EC4" s="71">
        <f>'MASTER DATA'!AD134</f>
        <v>3808.81</v>
      </c>
      <c r="ED4" s="71">
        <f>'MASTER DATA'!AE134</f>
        <v>3794</v>
      </c>
      <c r="EE4" s="71">
        <f>'MASTER DATA'!AF134</f>
        <v>3779</v>
      </c>
      <c r="EF4" s="71">
        <f>'MASTER DATA'!AG134</f>
        <v>3810</v>
      </c>
      <c r="EG4" s="71">
        <f>'MASTER DATA'!AH134</f>
        <v>3841</v>
      </c>
      <c r="EH4" s="71">
        <f>Update!D39</f>
        <v>3793.84</v>
      </c>
      <c r="EI4" s="71">
        <f>Update!E39</f>
        <v>3882.1</v>
      </c>
      <c r="EJ4" s="71">
        <f>Update!F39</f>
        <v>3823.81</v>
      </c>
      <c r="EK4" s="71">
        <f>Update!G39</f>
        <v>3800.68</v>
      </c>
      <c r="EL4" s="71">
        <f>Update!H39</f>
        <v>3857</v>
      </c>
      <c r="EM4" s="71">
        <f>Update!I39</f>
        <v>3879</v>
      </c>
      <c r="EN4" s="71">
        <f>Update!J39</f>
        <v>3861</v>
      </c>
      <c r="EO4" s="71">
        <f>Update!K39</f>
        <v>2958</v>
      </c>
      <c r="EP4" s="71">
        <f>Update!L39</f>
        <v>2946</v>
      </c>
      <c r="EQ4" s="71">
        <f>Update!M39</f>
        <v>3909</v>
      </c>
      <c r="ER4" s="71">
        <f>Update!N39</f>
        <v>3918</v>
      </c>
      <c r="ES4" s="71">
        <f>Update!O39</f>
        <v>3899</v>
      </c>
      <c r="ET4" s="71">
        <f>Update!P39</f>
        <v>4383</v>
      </c>
      <c r="EU4" s="71">
        <f>Update!Q39</f>
        <v>4420</v>
      </c>
      <c r="EV4" s="71">
        <f>Update!R39</f>
        <v>4323</v>
      </c>
      <c r="EW4" s="71">
        <f>Update!S39</f>
        <v>4286</v>
      </c>
      <c r="EX4" s="71">
        <f>Update!T39</f>
        <v>4201</v>
      </c>
      <c r="EY4" s="71">
        <f>Update!U39</f>
        <v>4273</v>
      </c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0"/>
      <c r="FT4" s="70"/>
    </row>
    <row r="5" spans="1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DATA'!C133</f>
        <v>KLtr/ton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76" s="75" customFormat="1" ht="38.25" customHeight="1" x14ac:dyDescent="0.5">
      <c r="B7" s="251" t="s">
        <v>188</v>
      </c>
      <c r="C7" s="251"/>
      <c r="D7" s="251"/>
      <c r="E7" s="251"/>
      <c r="F7" s="252"/>
      <c r="G7" s="296" t="str">
        <f>'MASTER DATA'!B133</f>
        <v>Water Consumption  CO#4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50">
        <f>HLOOKUP($A$3,Update!$B$2:$AAZ$1000,38,0)</f>
        <v>4273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76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76" ht="195" customHeight="1" x14ac:dyDescent="0.35">
      <c r="B9" s="83"/>
      <c r="G9" s="84">
        <f>ED4</f>
        <v>3794</v>
      </c>
      <c r="AH9" s="57"/>
      <c r="AK9" s="75">
        <f>222/224*100</f>
        <v>99.107142857142861</v>
      </c>
    </row>
    <row r="10" spans="1:176" ht="408.75" customHeight="1" x14ac:dyDescent="0.25">
      <c r="B10" s="247" t="str">
        <f>G7</f>
        <v>Water Consumption  CO#4</v>
      </c>
      <c r="G10" s="84">
        <f>EE3</f>
        <v>3804</v>
      </c>
      <c r="AH10" s="57"/>
      <c r="AI10" s="85"/>
    </row>
    <row r="11" spans="1:176" ht="408" customHeight="1" x14ac:dyDescent="0.25">
      <c r="B11" s="247"/>
      <c r="AH11" s="57"/>
    </row>
    <row r="12" spans="1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76" s="91" customFormat="1" ht="105.75" customHeight="1" x14ac:dyDescent="0.25">
      <c r="B13" s="89" t="s">
        <v>191</v>
      </c>
      <c r="C13" s="90">
        <f>A4</f>
        <v>46113</v>
      </c>
      <c r="D13" s="90">
        <f>C13+1</f>
        <v>46114</v>
      </c>
      <c r="E13" s="90">
        <f t="shared" ref="E13:AD13" si="0">D13+1</f>
        <v>46115</v>
      </c>
      <c r="F13" s="90">
        <f t="shared" si="0"/>
        <v>46116</v>
      </c>
      <c r="G13" s="90">
        <f t="shared" si="0"/>
        <v>46117</v>
      </c>
      <c r="H13" s="90">
        <f t="shared" si="0"/>
        <v>46118</v>
      </c>
      <c r="I13" s="90">
        <f t="shared" si="0"/>
        <v>46119</v>
      </c>
      <c r="J13" s="90">
        <f t="shared" si="0"/>
        <v>46120</v>
      </c>
      <c r="K13" s="90">
        <f t="shared" si="0"/>
        <v>46121</v>
      </c>
      <c r="L13" s="90">
        <f t="shared" si="0"/>
        <v>46122</v>
      </c>
      <c r="M13" s="90">
        <f t="shared" si="0"/>
        <v>46123</v>
      </c>
      <c r="N13" s="90">
        <f t="shared" si="0"/>
        <v>46124</v>
      </c>
      <c r="O13" s="90">
        <f t="shared" si="0"/>
        <v>46125</v>
      </c>
      <c r="P13" s="90">
        <f t="shared" si="0"/>
        <v>46126</v>
      </c>
      <c r="Q13" s="90">
        <f t="shared" si="0"/>
        <v>46127</v>
      </c>
      <c r="R13" s="90">
        <f t="shared" si="0"/>
        <v>46128</v>
      </c>
      <c r="S13" s="90">
        <f t="shared" si="0"/>
        <v>46129</v>
      </c>
      <c r="T13" s="90">
        <f t="shared" si="0"/>
        <v>46130</v>
      </c>
      <c r="U13" s="90">
        <f t="shared" si="0"/>
        <v>46131</v>
      </c>
      <c r="V13" s="90">
        <f t="shared" si="0"/>
        <v>46132</v>
      </c>
      <c r="W13" s="90">
        <f t="shared" si="0"/>
        <v>46133</v>
      </c>
      <c r="X13" s="90">
        <f t="shared" si="0"/>
        <v>46134</v>
      </c>
      <c r="Y13" s="90">
        <f t="shared" si="0"/>
        <v>46135</v>
      </c>
      <c r="Z13" s="90">
        <f t="shared" si="0"/>
        <v>46136</v>
      </c>
      <c r="AA13" s="90">
        <f t="shared" si="0"/>
        <v>46137</v>
      </c>
      <c r="AB13" s="90">
        <f t="shared" si="0"/>
        <v>46138</v>
      </c>
      <c r="AC13" s="90">
        <f t="shared" si="0"/>
        <v>46139</v>
      </c>
      <c r="AD13" s="90">
        <f t="shared" si="0"/>
        <v>46140</v>
      </c>
      <c r="AE13" s="90">
        <f t="shared" ref="AE13" si="1">AD13+1</f>
        <v>46141</v>
      </c>
      <c r="AF13" s="90">
        <f t="shared" ref="AF13" si="2">AE13+1</f>
        <v>46142</v>
      </c>
      <c r="AG13" s="90">
        <f t="shared" ref="AG13" si="3">AF13+1</f>
        <v>46143</v>
      </c>
    </row>
    <row r="14" spans="1:176" ht="48" customHeight="1" x14ac:dyDescent="0.35">
      <c r="B14" s="58" t="s">
        <v>5</v>
      </c>
      <c r="C14" s="173">
        <v>4257</v>
      </c>
      <c r="D14" s="173">
        <v>4402</v>
      </c>
      <c r="E14" s="173">
        <v>4211</v>
      </c>
      <c r="F14" s="173">
        <v>4209</v>
      </c>
      <c r="G14" s="173">
        <v>4232</v>
      </c>
      <c r="H14" s="173">
        <v>4194</v>
      </c>
      <c r="I14" s="173">
        <v>4194</v>
      </c>
      <c r="J14" s="173">
        <v>4199</v>
      </c>
      <c r="K14" s="173">
        <v>4207</v>
      </c>
      <c r="L14" s="173">
        <v>4175</v>
      </c>
      <c r="M14" s="173">
        <v>4355</v>
      </c>
      <c r="N14" s="32">
        <v>4301</v>
      </c>
      <c r="O14" s="32">
        <v>4119</v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1:176" ht="48" customHeight="1" x14ac:dyDescent="0.35">
      <c r="B15" s="58" t="s">
        <v>4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1:176" ht="48" customHeight="1" x14ac:dyDescent="0.35">
      <c r="B16" s="58" t="s">
        <v>200</v>
      </c>
      <c r="C16" s="95">
        <v>4623.2</v>
      </c>
      <c r="D16" s="95">
        <v>4623.2</v>
      </c>
      <c r="E16" s="95">
        <v>4623.2</v>
      </c>
      <c r="F16" s="95">
        <v>4623.2</v>
      </c>
      <c r="G16" s="95">
        <v>4623.2</v>
      </c>
      <c r="H16" s="95">
        <v>4623.2</v>
      </c>
      <c r="I16" s="95">
        <v>4623.2</v>
      </c>
      <c r="J16" s="95">
        <v>4623.2</v>
      </c>
      <c r="K16" s="95">
        <v>4623.2</v>
      </c>
      <c r="L16" s="95">
        <v>4623.2</v>
      </c>
      <c r="M16" s="95">
        <v>4623.2</v>
      </c>
      <c r="N16" s="95">
        <v>4623.2</v>
      </c>
      <c r="O16" s="95">
        <v>4623.2</v>
      </c>
      <c r="P16" s="95">
        <v>4623.2</v>
      </c>
      <c r="Q16" s="95">
        <v>4623.2</v>
      </c>
      <c r="R16" s="95">
        <v>4623.2</v>
      </c>
      <c r="S16" s="95">
        <v>4623.2</v>
      </c>
      <c r="T16" s="95">
        <v>4623.2</v>
      </c>
      <c r="U16" s="95">
        <v>4623.2</v>
      </c>
      <c r="V16" s="95">
        <v>4623.2</v>
      </c>
      <c r="W16" s="95">
        <v>4623.2</v>
      </c>
      <c r="X16" s="95">
        <v>4623.2</v>
      </c>
      <c r="Y16" s="95">
        <v>4623.2</v>
      </c>
      <c r="Z16" s="95">
        <v>4623.2</v>
      </c>
      <c r="AA16" s="95">
        <v>4623.2</v>
      </c>
      <c r="AB16" s="95">
        <v>4623.2</v>
      </c>
      <c r="AC16" s="95">
        <v>4623.2</v>
      </c>
      <c r="AD16" s="95">
        <v>4623.2</v>
      </c>
      <c r="AE16" s="95">
        <v>4623.2</v>
      </c>
      <c r="AF16" s="95">
        <v>4623.2</v>
      </c>
      <c r="AG16" s="95">
        <v>4623.2</v>
      </c>
      <c r="AH16"/>
    </row>
    <row r="17" spans="2:34" ht="48" customHeight="1" x14ac:dyDescent="0.35">
      <c r="B17" s="58" t="s">
        <v>201</v>
      </c>
      <c r="C17" s="95">
        <v>4272.7</v>
      </c>
      <c r="D17" s="95">
        <v>4272.7</v>
      </c>
      <c r="E17" s="95">
        <v>4272.7</v>
      </c>
      <c r="F17" s="95">
        <v>4272.7</v>
      </c>
      <c r="G17" s="95">
        <v>4272.7</v>
      </c>
      <c r="H17" s="95">
        <v>4272.7</v>
      </c>
      <c r="I17" s="95">
        <v>4272.7</v>
      </c>
      <c r="J17" s="95">
        <v>4272.7</v>
      </c>
      <c r="K17" s="95">
        <v>4272.7</v>
      </c>
      <c r="L17" s="95">
        <v>4272.7</v>
      </c>
      <c r="M17" s="95">
        <v>4272.7</v>
      </c>
      <c r="N17" s="95">
        <v>4272.7</v>
      </c>
      <c r="O17" s="95">
        <v>4272.7</v>
      </c>
      <c r="P17" s="95">
        <v>4272.7</v>
      </c>
      <c r="Q17" s="95">
        <v>4272.7</v>
      </c>
      <c r="R17" s="95">
        <v>4272.7</v>
      </c>
      <c r="S17" s="95">
        <v>4272.7</v>
      </c>
      <c r="T17" s="95">
        <v>4272.7</v>
      </c>
      <c r="U17" s="95">
        <v>4272.7</v>
      </c>
      <c r="V17" s="95">
        <v>4272.7</v>
      </c>
      <c r="W17" s="95">
        <v>4272.7</v>
      </c>
      <c r="X17" s="95">
        <v>4272.7</v>
      </c>
      <c r="Y17" s="95">
        <v>4272.7</v>
      </c>
      <c r="Z17" s="95">
        <v>4272.7</v>
      </c>
      <c r="AA17" s="95">
        <v>4272.7</v>
      </c>
      <c r="AB17" s="95">
        <v>4272.7</v>
      </c>
      <c r="AC17" s="95">
        <v>4272.7</v>
      </c>
      <c r="AD17" s="95">
        <v>4272.7</v>
      </c>
      <c r="AE17" s="95">
        <v>4272.7</v>
      </c>
      <c r="AF17" s="95">
        <v>4272.7</v>
      </c>
      <c r="AG17" s="95">
        <v>4272.7</v>
      </c>
      <c r="AH17" s="58"/>
    </row>
    <row r="18" spans="2:34" ht="48" customHeight="1" x14ac:dyDescent="0.35">
      <c r="B18" s="58" t="s">
        <v>225</v>
      </c>
      <c r="C18" s="95">
        <v>3922.3</v>
      </c>
      <c r="D18" s="95">
        <v>3922.3</v>
      </c>
      <c r="E18" s="95">
        <v>3922.3</v>
      </c>
      <c r="F18" s="95">
        <v>3922.3</v>
      </c>
      <c r="G18" s="95">
        <v>3922.3</v>
      </c>
      <c r="H18" s="95">
        <v>3922.3</v>
      </c>
      <c r="I18" s="95">
        <v>3922.3</v>
      </c>
      <c r="J18" s="95">
        <v>3922.3</v>
      </c>
      <c r="K18" s="95">
        <v>3922.3</v>
      </c>
      <c r="L18" s="95">
        <v>3922.3</v>
      </c>
      <c r="M18" s="95">
        <v>3922.3</v>
      </c>
      <c r="N18" s="95">
        <v>3922.3</v>
      </c>
      <c r="O18" s="95">
        <v>3922.3</v>
      </c>
      <c r="P18" s="95">
        <v>3922.3</v>
      </c>
      <c r="Q18" s="95">
        <v>3922.3</v>
      </c>
      <c r="R18" s="95">
        <v>3922.3</v>
      </c>
      <c r="S18" s="95">
        <v>3922.3</v>
      </c>
      <c r="T18" s="95">
        <v>3922.3</v>
      </c>
      <c r="U18" s="95">
        <v>3922.3</v>
      </c>
      <c r="V18" s="95">
        <v>3922.3</v>
      </c>
      <c r="W18" s="95">
        <v>3922.3</v>
      </c>
      <c r="X18" s="95">
        <v>3922.3</v>
      </c>
      <c r="Y18" s="95">
        <v>3922.3</v>
      </c>
      <c r="Z18" s="95">
        <v>3922.3</v>
      </c>
      <c r="AA18" s="95">
        <v>3922.3</v>
      </c>
      <c r="AB18" s="95">
        <v>3922.3</v>
      </c>
      <c r="AC18" s="95">
        <v>3922.3</v>
      </c>
      <c r="AD18" s="95">
        <v>3922.3</v>
      </c>
      <c r="AE18" s="95">
        <v>3922.3</v>
      </c>
      <c r="AF18" s="95">
        <v>3922.3</v>
      </c>
      <c r="AG18" s="95">
        <v>3922.3</v>
      </c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</mergeCells>
  <conditionalFormatting sqref="C15:AG15">
    <cfRule type="cellIs" dxfId="8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9" tint="-0.249977111117893"/>
    <pageSetUpPr fitToPage="1"/>
  </sheetPr>
  <dimension ref="B1:ZY56"/>
  <sheetViews>
    <sheetView topLeftCell="DP1" zoomScale="55" zoomScaleNormal="55" workbookViewId="0">
      <selection activeCell="EH4" sqref="EH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52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Sp. Water Consumption CO#4</v>
      </c>
      <c r="DR1" s="106" t="str">
        <f>G8</f>
        <v>m3/T/day</v>
      </c>
    </row>
    <row r="2" spans="2:152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52" ht="41.45" customHeight="1" x14ac:dyDescent="0.5">
      <c r="B3" s="271" t="s">
        <v>173</v>
      </c>
      <c r="C3" s="251"/>
      <c r="D3" s="251"/>
      <c r="E3" s="251"/>
      <c r="F3" s="252"/>
      <c r="G3" s="257">
        <f>EK2</f>
        <v>45658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169">
        <f>EF3</f>
        <v>0.79</v>
      </c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DATA'!Q130</f>
        <v>0.80070445127104262</v>
      </c>
      <c r="DQ3" s="70">
        <f>'MASTER DATA'!R130</f>
        <v>0.80053123728763409</v>
      </c>
      <c r="DR3" s="70">
        <f>'MASTER DATA'!S130</f>
        <v>0.78286047438055129</v>
      </c>
      <c r="DS3" s="70">
        <f>'MASTER DATA'!T130</f>
        <v>0.79797957224104854</v>
      </c>
      <c r="DT3" s="70">
        <f>'MASTER DATA'!U130</f>
        <v>0.79678811283712347</v>
      </c>
      <c r="DU3" s="70">
        <f>'MASTER DATA'!V130</f>
        <v>0.79639550221557343</v>
      </c>
      <c r="DV3" s="70">
        <f>'MASTER DATA'!W130</f>
        <v>0.80877620228422298</v>
      </c>
      <c r="DW3" s="70">
        <f>'MASTER DATA'!X130</f>
        <v>0.79535947794901996</v>
      </c>
      <c r="DX3" s="70">
        <f>'MASTER DATA'!Y130</f>
        <v>0.79025820918328082</v>
      </c>
      <c r="DY3" s="70">
        <f>'MASTER DATA'!Z130</f>
        <v>0.79217054362278883</v>
      </c>
      <c r="DZ3" s="70">
        <f>'MASTER DATA'!AA130</f>
        <v>0.82732696238435877</v>
      </c>
      <c r="EA3" s="70">
        <f>'MASTER DATA'!AB130</f>
        <v>0.79702869005906318</v>
      </c>
      <c r="EB3" s="70">
        <f>'MASTER DATA'!AC130</f>
        <v>0.79</v>
      </c>
      <c r="EC3" s="70">
        <f>'MASTER DATA'!AD130</f>
        <v>0.79</v>
      </c>
      <c r="ED3" s="70">
        <f>'MASTER DATA'!AE130</f>
        <v>0.79</v>
      </c>
      <c r="EE3" s="70">
        <f>'MASTER DATA'!AF130</f>
        <v>0.79</v>
      </c>
      <c r="EF3" s="70">
        <f>'MASTER DATA'!AG130</f>
        <v>0.79</v>
      </c>
      <c r="EG3" s="70">
        <f>'MASTER DATA'!AH130</f>
        <v>0.79</v>
      </c>
      <c r="EH3" s="70">
        <f>'MASTER DATA'!AI130</f>
        <v>0.79</v>
      </c>
      <c r="EI3" s="70">
        <f>'MASTER DATA'!AJ130</f>
        <v>0.79</v>
      </c>
      <c r="EJ3" s="70">
        <f>'MASTER DATA'!AK130</f>
        <v>0.79</v>
      </c>
      <c r="EK3" s="70">
        <f>'MASTER DATA'!AL130</f>
        <v>0.79</v>
      </c>
      <c r="EL3" s="70">
        <f>'MASTER DATA'!AM130</f>
        <v>0.79</v>
      </c>
      <c r="EM3" s="70">
        <f>'MASTER DATA'!AN130</f>
        <v>0.79</v>
      </c>
      <c r="EN3" s="70">
        <f>'MASTER DATA'!AO130</f>
        <v>0</v>
      </c>
      <c r="EO3" s="70">
        <f>'MASTER DATA'!AP130</f>
        <v>0</v>
      </c>
      <c r="EP3" s="70">
        <f>'MASTER DATA'!AQ130</f>
        <v>0</v>
      </c>
      <c r="EQ3" s="70">
        <f>'MASTER DATA'!AR130</f>
        <v>0</v>
      </c>
      <c r="ER3" s="70">
        <f>'MASTER DATA'!AS130</f>
        <v>0</v>
      </c>
      <c r="ES3" s="70">
        <f>'MASTER DATA'!AT130</f>
        <v>0</v>
      </c>
      <c r="ET3" s="70">
        <f>'MASTER DATA'!AU130</f>
        <v>0</v>
      </c>
      <c r="EU3" s="70">
        <f>'MASTER DATA'!AV130</f>
        <v>0</v>
      </c>
      <c r="EV3" s="70">
        <f>'MASTER DATA'!AW130</f>
        <v>0</v>
      </c>
    </row>
    <row r="4" spans="2:152" ht="41.45" customHeight="1" x14ac:dyDescent="0.5">
      <c r="B4" s="278" t="s">
        <v>177</v>
      </c>
      <c r="C4" s="259"/>
      <c r="D4" s="259"/>
      <c r="E4" s="259"/>
      <c r="F4" s="259"/>
      <c r="G4" s="260" t="s">
        <v>236</v>
      </c>
      <c r="H4" s="261"/>
      <c r="I4" s="261"/>
      <c r="J4" s="261"/>
      <c r="K4" s="261"/>
      <c r="L4" s="261"/>
      <c r="M4" s="261"/>
      <c r="N4" s="262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237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DATA'!Q131</f>
        <v>0.82958289459991141</v>
      </c>
      <c r="DQ4" s="70">
        <f>'MASTER DATA'!R131</f>
        <v>0.80470201335753622</v>
      </c>
      <c r="DR4" s="70">
        <f>'MASTER DATA'!S131</f>
        <v>0.82188715407448154</v>
      </c>
      <c r="DS4" s="70">
        <f>'MASTER DATA'!T131</f>
        <v>0.78060036150457779</v>
      </c>
      <c r="DT4" s="70">
        <f>'MASTER DATA'!U131</f>
        <v>0.75791023269014879</v>
      </c>
      <c r="DU4" s="70">
        <f>'MASTER DATA'!V131</f>
        <v>0.80181328049220657</v>
      </c>
      <c r="DV4" s="70">
        <f>'MASTER DATA'!W131</f>
        <v>0.89816178897742927</v>
      </c>
      <c r="DW4" s="70">
        <f>'MASTER DATA'!X131</f>
        <v>0.77523647013687058</v>
      </c>
      <c r="DX4" s="70">
        <f>'MASTER DATA'!Y131</f>
        <v>0.79810705181908359</v>
      </c>
      <c r="DY4" s="70">
        <f>'MASTER DATA'!Z131</f>
        <v>0.81498448300629611</v>
      </c>
      <c r="DZ4" s="70">
        <f>'MASTER DATA'!AA131</f>
        <v>0.80637913706928099</v>
      </c>
      <c r="EA4" s="70">
        <f>'MASTER DATA'!AB131</f>
        <v>0.83331874369221615</v>
      </c>
      <c r="EB4" s="70">
        <f>'MASTER DATA'!AC131</f>
        <v>0.74782461001948652</v>
      </c>
      <c r="EC4" s="70">
        <f>'MASTER DATA'!AD131</f>
        <v>0.76100796542839078</v>
      </c>
      <c r="ED4" s="70">
        <f>'MASTER DATA'!AE131</f>
        <v>0.7554987265288764</v>
      </c>
      <c r="EE4" s="70">
        <f>'MASTER DATA'!AF131</f>
        <v>0.75</v>
      </c>
      <c r="EF4" s="70">
        <f>'MASTER DATA'!AG131</f>
        <v>0.76700000000000002</v>
      </c>
      <c r="EG4" s="70">
        <f>'MASTER DATA'!AH131</f>
        <v>0.75900000000000001</v>
      </c>
      <c r="EH4" s="70">
        <f>'MASTER DATA'!AI131</f>
        <v>0</v>
      </c>
      <c r="EI4" s="70">
        <f>'MASTER DATA'!AJ131</f>
        <v>0</v>
      </c>
      <c r="EJ4" s="70">
        <f>'MASTER DATA'!AK131</f>
        <v>0</v>
      </c>
      <c r="EK4" s="70">
        <f>'MASTER DATA'!AL131</f>
        <v>0</v>
      </c>
      <c r="EL4" s="70">
        <f>'MASTER DATA'!AM131</f>
        <v>0</v>
      </c>
      <c r="EM4" s="70">
        <f>'MASTER DATA'!AN131</f>
        <v>0</v>
      </c>
      <c r="EN4" s="70">
        <f>'MASTER DATA'!AO131</f>
        <v>0</v>
      </c>
      <c r="EO4" s="70">
        <f>'MASTER DATA'!AP131</f>
        <v>0</v>
      </c>
      <c r="EP4" s="70">
        <f>'MASTER DATA'!AQ131</f>
        <v>0</v>
      </c>
      <c r="EQ4" s="70">
        <f>'MASTER DATA'!AR131</f>
        <v>0</v>
      </c>
      <c r="ER4" s="70">
        <f>'MASTER DATA'!AS131</f>
        <v>0</v>
      </c>
      <c r="ES4" s="70">
        <f>'MASTER DATA'!AT131</f>
        <v>0</v>
      </c>
      <c r="ET4" s="70">
        <f>'MASTER DATA'!AU131</f>
        <v>0</v>
      </c>
      <c r="EU4" s="70">
        <f>'MASTER DATA'!AV131</f>
        <v>0</v>
      </c>
      <c r="EV4" s="70">
        <f>'MASTER DATA'!AW131</f>
        <v>0</v>
      </c>
    </row>
    <row r="5" spans="2:152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355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7"/>
      <c r="AI5" s="68" t="s">
        <v>1</v>
      </c>
      <c r="DP5" s="75" t="str">
        <f>'MASTER DATA'!C43</f>
        <v>Tons</v>
      </c>
    </row>
    <row r="6" spans="2:152" ht="41.45" customHeight="1" x14ac:dyDescent="0.5">
      <c r="B6" s="278" t="s">
        <v>185</v>
      </c>
      <c r="C6" s="259"/>
      <c r="D6" s="259"/>
      <c r="E6" s="259"/>
      <c r="F6" s="259"/>
      <c r="G6" s="279" t="s">
        <v>227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7"/>
    </row>
    <row r="7" spans="2:152" s="75" customFormat="1" ht="38.25" customHeight="1" x14ac:dyDescent="0.5">
      <c r="B7" s="271" t="s">
        <v>188</v>
      </c>
      <c r="C7" s="251"/>
      <c r="D7" s="251"/>
      <c r="E7" s="251"/>
      <c r="F7" s="252"/>
      <c r="G7" s="296" t="str">
        <f>'MASTER DATA'!B130</f>
        <v>Sp. Water Consumption CO#4</v>
      </c>
      <c r="H7" s="297"/>
      <c r="I7" s="297"/>
      <c r="J7" s="297"/>
      <c r="K7" s="297"/>
      <c r="L7" s="297"/>
      <c r="M7" s="297"/>
      <c r="N7" s="297"/>
      <c r="O7" s="60" t="s">
        <v>239</v>
      </c>
      <c r="P7" s="74"/>
      <c r="Q7" s="74"/>
      <c r="R7" s="74"/>
      <c r="S7" s="79">
        <f>EE4</f>
        <v>0.75</v>
      </c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7"/>
    </row>
    <row r="8" spans="2:152" ht="38.25" customHeight="1" x14ac:dyDescent="0.5">
      <c r="B8" s="271" t="s">
        <v>187</v>
      </c>
      <c r="C8" s="251"/>
      <c r="D8" s="251"/>
      <c r="E8" s="251"/>
      <c r="F8" s="252"/>
      <c r="G8" s="272" t="str">
        <f>'MASTER DATA'!C130</f>
        <v>m3/T/day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2:152" ht="34.5" customHeight="1" x14ac:dyDescent="0.5">
      <c r="B9" s="271" t="s">
        <v>224</v>
      </c>
      <c r="C9" s="251"/>
      <c r="D9" s="251"/>
      <c r="E9" s="251"/>
      <c r="F9" s="252"/>
      <c r="G9" s="274">
        <f>EJ4</f>
        <v>0</v>
      </c>
      <c r="H9" s="275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2:152" ht="34.5" customHeight="1" x14ac:dyDescent="0.5">
      <c r="B10" s="271" t="s">
        <v>175</v>
      </c>
      <c r="C10" s="251"/>
      <c r="D10" s="251"/>
      <c r="E10" s="251"/>
      <c r="F10" s="252"/>
      <c r="G10" s="276">
        <f>EK3</f>
        <v>0.79</v>
      </c>
      <c r="H10" s="277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2:152" ht="195" customHeight="1" x14ac:dyDescent="0.35">
      <c r="B11" s="83"/>
      <c r="AH11" s="57"/>
      <c r="AK11" s="75">
        <f>222/224*100</f>
        <v>99.107142857142861</v>
      </c>
    </row>
    <row r="12" spans="2:152" ht="408.75" customHeight="1" x14ac:dyDescent="0.25">
      <c r="B12" s="247" t="str">
        <f>G7</f>
        <v>Sp. Water Consumption CO#4</v>
      </c>
      <c r="AH12" s="57"/>
    </row>
    <row r="13" spans="2:152" ht="408" customHeight="1" x14ac:dyDescent="0.25">
      <c r="B13" s="247"/>
      <c r="AH13" s="57"/>
    </row>
    <row r="14" spans="2:152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2:152" s="91" customFormat="1" ht="105.75" customHeight="1" x14ac:dyDescent="0.25">
      <c r="B15" s="89" t="s">
        <v>191</v>
      </c>
      <c r="C15" s="90">
        <f>G3</f>
        <v>45658</v>
      </c>
      <c r="D15" s="90">
        <f>C15+1</f>
        <v>45659</v>
      </c>
      <c r="E15" s="90">
        <f t="shared" ref="E15:AG15" si="0">D15+1</f>
        <v>45660</v>
      </c>
      <c r="F15" s="90">
        <f t="shared" si="0"/>
        <v>45661</v>
      </c>
      <c r="G15" s="90">
        <f t="shared" si="0"/>
        <v>45662</v>
      </c>
      <c r="H15" s="90">
        <f t="shared" si="0"/>
        <v>45663</v>
      </c>
      <c r="I15" s="90">
        <f t="shared" si="0"/>
        <v>45664</v>
      </c>
      <c r="J15" s="90">
        <f t="shared" si="0"/>
        <v>45665</v>
      </c>
      <c r="K15" s="90">
        <f t="shared" si="0"/>
        <v>45666</v>
      </c>
      <c r="L15" s="90">
        <f t="shared" si="0"/>
        <v>45667</v>
      </c>
      <c r="M15" s="90">
        <f t="shared" si="0"/>
        <v>45668</v>
      </c>
      <c r="N15" s="90">
        <f t="shared" si="0"/>
        <v>45669</v>
      </c>
      <c r="O15" s="90">
        <f t="shared" si="0"/>
        <v>45670</v>
      </c>
      <c r="P15" s="90">
        <f t="shared" si="0"/>
        <v>45671</v>
      </c>
      <c r="Q15" s="90">
        <f t="shared" si="0"/>
        <v>45672</v>
      </c>
      <c r="R15" s="90">
        <f t="shared" si="0"/>
        <v>45673</v>
      </c>
      <c r="S15" s="90">
        <f t="shared" si="0"/>
        <v>45674</v>
      </c>
      <c r="T15" s="90">
        <f t="shared" si="0"/>
        <v>45675</v>
      </c>
      <c r="U15" s="90">
        <f t="shared" si="0"/>
        <v>45676</v>
      </c>
      <c r="V15" s="90">
        <f t="shared" si="0"/>
        <v>45677</v>
      </c>
      <c r="W15" s="90">
        <f t="shared" si="0"/>
        <v>45678</v>
      </c>
      <c r="X15" s="90">
        <f t="shared" si="0"/>
        <v>45679</v>
      </c>
      <c r="Y15" s="90">
        <f t="shared" si="0"/>
        <v>45680</v>
      </c>
      <c r="Z15" s="90">
        <f t="shared" si="0"/>
        <v>45681</v>
      </c>
      <c r="AA15" s="90">
        <f t="shared" si="0"/>
        <v>45682</v>
      </c>
      <c r="AB15" s="90">
        <f t="shared" si="0"/>
        <v>45683</v>
      </c>
      <c r="AC15" s="90">
        <f t="shared" si="0"/>
        <v>45684</v>
      </c>
      <c r="AD15" s="90">
        <f t="shared" si="0"/>
        <v>45685</v>
      </c>
      <c r="AE15" s="90">
        <f t="shared" si="0"/>
        <v>45686</v>
      </c>
      <c r="AF15" s="90">
        <f t="shared" si="0"/>
        <v>45687</v>
      </c>
      <c r="AG15" s="90">
        <f t="shared" si="0"/>
        <v>45688</v>
      </c>
    </row>
    <row r="16" spans="2:152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</row>
    <row r="17" spans="2:34" ht="48" customHeight="1" x14ac:dyDescent="0.35">
      <c r="B17" s="97" t="s">
        <v>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95"/>
    </row>
    <row r="18" spans="2:34" ht="48" customHeight="1" x14ac:dyDescent="0.35">
      <c r="B18" s="58" t="s">
        <v>200</v>
      </c>
      <c r="C18" s="99">
        <v>0.81</v>
      </c>
      <c r="D18" s="99">
        <f>C18</f>
        <v>0.81</v>
      </c>
      <c r="E18" s="99">
        <f t="shared" ref="E18:AG20" si="1">D18</f>
        <v>0.81</v>
      </c>
      <c r="F18" s="99">
        <f t="shared" si="1"/>
        <v>0.81</v>
      </c>
      <c r="G18" s="99">
        <f t="shared" si="1"/>
        <v>0.81</v>
      </c>
      <c r="H18" s="99">
        <f t="shared" si="1"/>
        <v>0.81</v>
      </c>
      <c r="I18" s="99">
        <f t="shared" si="1"/>
        <v>0.81</v>
      </c>
      <c r="J18" s="99">
        <f t="shared" si="1"/>
        <v>0.81</v>
      </c>
      <c r="K18" s="99">
        <f t="shared" si="1"/>
        <v>0.81</v>
      </c>
      <c r="L18" s="99">
        <f t="shared" si="1"/>
        <v>0.81</v>
      </c>
      <c r="M18" s="99">
        <f t="shared" si="1"/>
        <v>0.81</v>
      </c>
      <c r="N18" s="99">
        <f t="shared" si="1"/>
        <v>0.81</v>
      </c>
      <c r="O18" s="99">
        <f t="shared" si="1"/>
        <v>0.81</v>
      </c>
      <c r="P18" s="99">
        <f t="shared" si="1"/>
        <v>0.81</v>
      </c>
      <c r="Q18" s="99">
        <f t="shared" si="1"/>
        <v>0.81</v>
      </c>
      <c r="R18" s="99">
        <f t="shared" si="1"/>
        <v>0.81</v>
      </c>
      <c r="S18" s="99">
        <f t="shared" si="1"/>
        <v>0.81</v>
      </c>
      <c r="T18" s="99">
        <f t="shared" si="1"/>
        <v>0.81</v>
      </c>
      <c r="U18" s="99">
        <f t="shared" si="1"/>
        <v>0.81</v>
      </c>
      <c r="V18" s="99">
        <f t="shared" si="1"/>
        <v>0.81</v>
      </c>
      <c r="W18" s="99">
        <f t="shared" si="1"/>
        <v>0.81</v>
      </c>
      <c r="X18" s="99">
        <f t="shared" si="1"/>
        <v>0.81</v>
      </c>
      <c r="Y18" s="99">
        <f t="shared" si="1"/>
        <v>0.81</v>
      </c>
      <c r="Z18" s="99">
        <f t="shared" si="1"/>
        <v>0.81</v>
      </c>
      <c r="AA18" s="99">
        <f t="shared" si="1"/>
        <v>0.81</v>
      </c>
      <c r="AB18" s="99">
        <f t="shared" si="1"/>
        <v>0.81</v>
      </c>
      <c r="AC18" s="99">
        <f t="shared" si="1"/>
        <v>0.81</v>
      </c>
      <c r="AD18" s="99">
        <f t="shared" si="1"/>
        <v>0.81</v>
      </c>
      <c r="AE18" s="99">
        <f t="shared" si="1"/>
        <v>0.81</v>
      </c>
      <c r="AF18" s="99">
        <f t="shared" si="1"/>
        <v>0.81</v>
      </c>
      <c r="AG18" s="99">
        <f t="shared" si="1"/>
        <v>0.81</v>
      </c>
      <c r="AH18" s="92"/>
    </row>
    <row r="19" spans="2:34" ht="48" customHeight="1" x14ac:dyDescent="0.35">
      <c r="B19" s="58" t="s">
        <v>201</v>
      </c>
      <c r="C19" s="99">
        <v>0.79</v>
      </c>
      <c r="D19" s="99">
        <f t="shared" ref="D19:S20" si="2">C19</f>
        <v>0.79</v>
      </c>
      <c r="E19" s="99">
        <f t="shared" si="2"/>
        <v>0.79</v>
      </c>
      <c r="F19" s="99">
        <f t="shared" si="2"/>
        <v>0.79</v>
      </c>
      <c r="G19" s="99">
        <f t="shared" si="2"/>
        <v>0.79</v>
      </c>
      <c r="H19" s="99">
        <f t="shared" si="2"/>
        <v>0.79</v>
      </c>
      <c r="I19" s="99">
        <f t="shared" si="2"/>
        <v>0.79</v>
      </c>
      <c r="J19" s="99">
        <f t="shared" si="2"/>
        <v>0.79</v>
      </c>
      <c r="K19" s="99">
        <f t="shared" si="2"/>
        <v>0.79</v>
      </c>
      <c r="L19" s="99">
        <f t="shared" si="2"/>
        <v>0.79</v>
      </c>
      <c r="M19" s="99">
        <f t="shared" si="2"/>
        <v>0.79</v>
      </c>
      <c r="N19" s="99">
        <f t="shared" si="2"/>
        <v>0.79</v>
      </c>
      <c r="O19" s="99">
        <f t="shared" si="2"/>
        <v>0.79</v>
      </c>
      <c r="P19" s="99">
        <f t="shared" si="2"/>
        <v>0.79</v>
      </c>
      <c r="Q19" s="99">
        <f t="shared" si="2"/>
        <v>0.79</v>
      </c>
      <c r="R19" s="99">
        <f t="shared" si="2"/>
        <v>0.79</v>
      </c>
      <c r="S19" s="99">
        <f t="shared" si="2"/>
        <v>0.79</v>
      </c>
      <c r="T19" s="99">
        <f t="shared" si="1"/>
        <v>0.79</v>
      </c>
      <c r="U19" s="99">
        <f t="shared" si="1"/>
        <v>0.79</v>
      </c>
      <c r="V19" s="99">
        <f t="shared" si="1"/>
        <v>0.79</v>
      </c>
      <c r="W19" s="99">
        <f t="shared" si="1"/>
        <v>0.79</v>
      </c>
      <c r="X19" s="99">
        <f t="shared" si="1"/>
        <v>0.79</v>
      </c>
      <c r="Y19" s="99">
        <f t="shared" si="1"/>
        <v>0.79</v>
      </c>
      <c r="Z19" s="99">
        <f t="shared" si="1"/>
        <v>0.79</v>
      </c>
      <c r="AA19" s="99">
        <f t="shared" si="1"/>
        <v>0.79</v>
      </c>
      <c r="AB19" s="99">
        <f t="shared" si="1"/>
        <v>0.79</v>
      </c>
      <c r="AC19" s="99">
        <f t="shared" si="1"/>
        <v>0.79</v>
      </c>
      <c r="AD19" s="99">
        <f t="shared" si="1"/>
        <v>0.79</v>
      </c>
      <c r="AE19" s="99">
        <f t="shared" si="1"/>
        <v>0.79</v>
      </c>
      <c r="AF19" s="99">
        <f t="shared" si="1"/>
        <v>0.79</v>
      </c>
      <c r="AG19" s="99">
        <f t="shared" si="1"/>
        <v>0.79</v>
      </c>
    </row>
    <row r="20" spans="2:34" ht="48" customHeight="1" x14ac:dyDescent="0.35">
      <c r="B20" s="58" t="s">
        <v>225</v>
      </c>
      <c r="C20" s="99">
        <v>0.77</v>
      </c>
      <c r="D20" s="99">
        <f t="shared" si="2"/>
        <v>0.77</v>
      </c>
      <c r="E20" s="99">
        <f t="shared" si="1"/>
        <v>0.77</v>
      </c>
      <c r="F20" s="99">
        <f t="shared" si="1"/>
        <v>0.77</v>
      </c>
      <c r="G20" s="99">
        <f t="shared" si="1"/>
        <v>0.77</v>
      </c>
      <c r="H20" s="99">
        <f t="shared" si="1"/>
        <v>0.77</v>
      </c>
      <c r="I20" s="99">
        <f t="shared" si="1"/>
        <v>0.77</v>
      </c>
      <c r="J20" s="99">
        <f t="shared" si="1"/>
        <v>0.77</v>
      </c>
      <c r="K20" s="99">
        <f t="shared" si="1"/>
        <v>0.77</v>
      </c>
      <c r="L20" s="99">
        <f t="shared" si="1"/>
        <v>0.77</v>
      </c>
      <c r="M20" s="99">
        <f t="shared" si="1"/>
        <v>0.77</v>
      </c>
      <c r="N20" s="99">
        <f t="shared" si="1"/>
        <v>0.77</v>
      </c>
      <c r="O20" s="99">
        <f t="shared" si="1"/>
        <v>0.77</v>
      </c>
      <c r="P20" s="99">
        <f t="shared" si="1"/>
        <v>0.77</v>
      </c>
      <c r="Q20" s="99">
        <f t="shared" si="1"/>
        <v>0.77</v>
      </c>
      <c r="R20" s="99">
        <f t="shared" si="1"/>
        <v>0.77</v>
      </c>
      <c r="S20" s="99">
        <f t="shared" si="1"/>
        <v>0.77</v>
      </c>
      <c r="T20" s="99">
        <f t="shared" si="1"/>
        <v>0.77</v>
      </c>
      <c r="U20" s="99">
        <f t="shared" si="1"/>
        <v>0.77</v>
      </c>
      <c r="V20" s="99">
        <f t="shared" si="1"/>
        <v>0.77</v>
      </c>
      <c r="W20" s="99">
        <f t="shared" si="1"/>
        <v>0.77</v>
      </c>
      <c r="X20" s="99">
        <f t="shared" si="1"/>
        <v>0.77</v>
      </c>
      <c r="Y20" s="99">
        <f t="shared" si="1"/>
        <v>0.77</v>
      </c>
      <c r="Z20" s="99">
        <f t="shared" si="1"/>
        <v>0.77</v>
      </c>
      <c r="AA20" s="99">
        <f t="shared" si="1"/>
        <v>0.77</v>
      </c>
      <c r="AB20" s="99">
        <f t="shared" si="1"/>
        <v>0.77</v>
      </c>
      <c r="AC20" s="99">
        <f t="shared" si="1"/>
        <v>0.77</v>
      </c>
      <c r="AD20" s="99">
        <f t="shared" si="1"/>
        <v>0.77</v>
      </c>
      <c r="AE20" s="99">
        <f t="shared" si="1"/>
        <v>0.77</v>
      </c>
      <c r="AF20" s="99">
        <f t="shared" si="1"/>
        <v>0.77</v>
      </c>
      <c r="AG20" s="99">
        <f t="shared" si="1"/>
        <v>0.77</v>
      </c>
    </row>
    <row r="21" spans="2:34" ht="63" x14ac:dyDescent="0.35">
      <c r="B21" s="96" t="s">
        <v>192</v>
      </c>
      <c r="C21" s="248">
        <v>1</v>
      </c>
      <c r="D21" s="248"/>
      <c r="E21" s="248"/>
      <c r="F21" s="248"/>
      <c r="G21" s="248"/>
      <c r="H21" s="248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34" ht="26.25" x14ac:dyDescent="0.4">
      <c r="B22" s="98" t="s">
        <v>193</v>
      </c>
      <c r="C22" s="249" t="s">
        <v>194</v>
      </c>
      <c r="D22" s="249"/>
      <c r="E22" s="249"/>
      <c r="F22" s="249"/>
      <c r="G22" s="249"/>
      <c r="H22" s="249"/>
    </row>
    <row r="23" spans="2:34" ht="26.25" x14ac:dyDescent="0.4">
      <c r="B23" s="98" t="s">
        <v>197</v>
      </c>
      <c r="C23" s="246" t="s">
        <v>226</v>
      </c>
      <c r="D23" s="246"/>
      <c r="E23" s="246"/>
      <c r="F23" s="246"/>
      <c r="G23" s="246"/>
      <c r="H23" s="246"/>
    </row>
    <row r="24" spans="2:34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4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4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4" ht="26.25" customHeight="1" x14ac:dyDescent="0.35">
      <c r="B27" s="96" t="s">
        <v>203</v>
      </c>
      <c r="C27" s="246" t="s">
        <v>204</v>
      </c>
      <c r="D27" s="246"/>
      <c r="E27" s="246"/>
      <c r="F27" s="246"/>
      <c r="G27" s="246"/>
      <c r="H27" s="246"/>
    </row>
    <row r="28" spans="2:34" ht="26.25" customHeight="1" x14ac:dyDescent="0.35">
      <c r="B28" s="96" t="s">
        <v>206</v>
      </c>
      <c r="C28" s="246" t="s">
        <v>207</v>
      </c>
      <c r="D28" s="246"/>
      <c r="E28" s="246"/>
      <c r="F28" s="246"/>
      <c r="G28" s="246"/>
      <c r="H28" s="246"/>
    </row>
    <row r="29" spans="2:34" ht="63" customHeight="1" x14ac:dyDescent="0.35">
      <c r="B29" s="96" t="s">
        <v>209</v>
      </c>
      <c r="C29" s="246"/>
      <c r="D29" s="246"/>
      <c r="E29" s="246"/>
      <c r="F29" s="246"/>
      <c r="G29" s="246"/>
      <c r="H29" s="246"/>
    </row>
    <row r="30" spans="2:34" ht="26.25" x14ac:dyDescent="0.35">
      <c r="B30" s="114"/>
      <c r="C30" s="270"/>
      <c r="D30" s="270"/>
      <c r="E30" s="270"/>
      <c r="F30" s="270"/>
      <c r="G30" s="246"/>
      <c r="H30" s="246"/>
    </row>
    <row r="32" spans="2:34" x14ac:dyDescent="0.25">
      <c r="C32" s="101"/>
      <c r="E32" s="84"/>
    </row>
    <row r="33" spans="3:675" x14ac:dyDescent="0.25">
      <c r="C33" s="101"/>
      <c r="E33" s="84"/>
    </row>
    <row r="34" spans="3:675" x14ac:dyDescent="0.25">
      <c r="C34" s="101"/>
      <c r="E34" s="84"/>
    </row>
    <row r="35" spans="3:675" x14ac:dyDescent="0.25">
      <c r="C35" s="101"/>
      <c r="E35" s="84"/>
    </row>
    <row r="36" spans="3:675" x14ac:dyDescent="0.25">
      <c r="C36" s="101"/>
      <c r="E36" s="84"/>
    </row>
    <row r="37" spans="3:675" x14ac:dyDescent="0.25">
      <c r="C37" s="101"/>
      <c r="E37" s="84"/>
    </row>
    <row r="38" spans="3:675" x14ac:dyDescent="0.25">
      <c r="C38" s="101"/>
      <c r="E38" s="84"/>
    </row>
    <row r="39" spans="3:675" x14ac:dyDescent="0.25">
      <c r="C39" s="101"/>
      <c r="E39" s="84"/>
    </row>
    <row r="40" spans="3:675" x14ac:dyDescent="0.25">
      <c r="C40" s="101"/>
      <c r="E40" s="84"/>
    </row>
    <row r="41" spans="3:675" x14ac:dyDescent="0.25">
      <c r="C41" s="101"/>
      <c r="E41" s="84"/>
    </row>
    <row r="42" spans="3:675" x14ac:dyDescent="0.25">
      <c r="C42" s="101"/>
      <c r="E42" s="84"/>
    </row>
    <row r="43" spans="3:675" x14ac:dyDescent="0.25">
      <c r="C43" s="101"/>
      <c r="E43" s="84"/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YW54" s="102"/>
    </row>
    <row r="55" spans="3:701" x14ac:dyDescent="0.25">
      <c r="YW55" s="102"/>
    </row>
    <row r="56" spans="3:701" x14ac:dyDescent="0.25">
      <c r="YW56" s="102"/>
    </row>
  </sheetData>
  <mergeCells count="40"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9" tint="-0.249977111117893"/>
    <pageSetUpPr fitToPage="1"/>
  </sheetPr>
  <dimension ref="B1:ZY56"/>
  <sheetViews>
    <sheetView zoomScale="25" zoomScaleNormal="25" workbookViewId="0">
      <selection activeCell="DU11" sqref="DU11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52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Sp. Water Consumption CO#3</v>
      </c>
      <c r="DR1" s="106" t="str">
        <f>G8</f>
        <v>m3/T/day</v>
      </c>
    </row>
    <row r="2" spans="2:152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52" ht="41.45" customHeight="1" x14ac:dyDescent="0.5">
      <c r="B3" s="271" t="s">
        <v>173</v>
      </c>
      <c r="C3" s="251"/>
      <c r="D3" s="251"/>
      <c r="E3" s="251"/>
      <c r="F3" s="252"/>
      <c r="G3" s="257">
        <f>EK2</f>
        <v>45658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64"/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DATA'!Q112</f>
        <v>0.78</v>
      </c>
      <c r="DQ3" s="70">
        <f>'MASTER DATA'!R112</f>
        <v>0.78</v>
      </c>
      <c r="DR3" s="70">
        <f>'MASTER DATA'!S112</f>
        <v>0.78</v>
      </c>
      <c r="DS3" s="70">
        <f>'MASTER DATA'!T112</f>
        <v>0.78</v>
      </c>
      <c r="DT3" s="70">
        <f>'MASTER DATA'!U112</f>
        <v>0.78</v>
      </c>
      <c r="DU3" s="70">
        <f>'MASTER DATA'!V112</f>
        <v>0.78</v>
      </c>
      <c r="DV3" s="70">
        <f>'MASTER DATA'!W112</f>
        <v>0.78</v>
      </c>
      <c r="DW3" s="70">
        <f>'MASTER DATA'!X112</f>
        <v>0.78</v>
      </c>
      <c r="DX3" s="70">
        <f>'MASTER DATA'!Y112</f>
        <v>0.78</v>
      </c>
      <c r="DY3" s="70">
        <f>'MASTER DATA'!Z112</f>
        <v>0.78</v>
      </c>
      <c r="DZ3" s="70">
        <f>'MASTER DATA'!AA112</f>
        <v>0.78</v>
      </c>
      <c r="EA3" s="70">
        <f>'MASTER DATA'!AB112</f>
        <v>0.78</v>
      </c>
      <c r="EB3" s="70">
        <f>'MASTER DATA'!AC112</f>
        <v>0.76</v>
      </c>
      <c r="EC3" s="70">
        <f>'MASTER DATA'!AD112</f>
        <v>0.76</v>
      </c>
      <c r="ED3" s="70">
        <f>'MASTER DATA'!AE112</f>
        <v>0.76</v>
      </c>
      <c r="EE3" s="70">
        <f>'MASTER DATA'!AF112</f>
        <v>0.76</v>
      </c>
      <c r="EF3" s="70">
        <f>'MASTER DATA'!AG112</f>
        <v>0.76</v>
      </c>
      <c r="EG3" s="70">
        <f>'MASTER DATA'!AH112</f>
        <v>0.76</v>
      </c>
      <c r="EH3" s="70">
        <f>'MASTER DATA'!AI112</f>
        <v>0.76</v>
      </c>
      <c r="EI3" s="70">
        <f>'MASTER DATA'!AJ112</f>
        <v>0.76</v>
      </c>
      <c r="EJ3" s="70">
        <f>'MASTER DATA'!AK112</f>
        <v>0.76</v>
      </c>
      <c r="EK3" s="70">
        <f>'MASTER DATA'!AL112</f>
        <v>0.76</v>
      </c>
      <c r="EL3" s="70">
        <f>'MASTER DATA'!AM112</f>
        <v>0.76</v>
      </c>
      <c r="EM3" s="70">
        <f>'MASTER DATA'!AN112</f>
        <v>0.76</v>
      </c>
      <c r="EN3" s="70">
        <f>'MASTER DATA'!AO112</f>
        <v>0</v>
      </c>
      <c r="EO3" s="70">
        <f>'MASTER DATA'!AP112</f>
        <v>0</v>
      </c>
      <c r="EP3" s="70">
        <f>'MASTER DATA'!AQ112</f>
        <v>0</v>
      </c>
      <c r="EQ3" s="70">
        <f>'MASTER DATA'!AR112</f>
        <v>0</v>
      </c>
      <c r="ER3" s="70">
        <f>'MASTER DATA'!AS112</f>
        <v>0</v>
      </c>
      <c r="ES3" s="70">
        <f>'MASTER DATA'!AT112</f>
        <v>0</v>
      </c>
      <c r="ET3" s="70">
        <f>'MASTER DATA'!AU112</f>
        <v>0</v>
      </c>
      <c r="EU3" s="70">
        <f>'MASTER DATA'!AV112</f>
        <v>0</v>
      </c>
    </row>
    <row r="4" spans="2:152" ht="41.45" customHeight="1" x14ac:dyDescent="0.5">
      <c r="B4" s="278" t="s">
        <v>177</v>
      </c>
      <c r="C4" s="259"/>
      <c r="D4" s="259"/>
      <c r="E4" s="259"/>
      <c r="F4" s="259"/>
      <c r="G4" s="260" t="s">
        <v>236</v>
      </c>
      <c r="H4" s="261"/>
      <c r="I4" s="261"/>
      <c r="J4" s="261"/>
      <c r="K4" s="261"/>
      <c r="L4" s="261"/>
      <c r="M4" s="261"/>
      <c r="N4" s="262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237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DATA'!Q113</f>
        <v>0.78675541982500008</v>
      </c>
      <c r="DQ4" s="70">
        <f>'MASTER DATA'!R113</f>
        <v>0.7681692669531921</v>
      </c>
      <c r="DR4" s="70">
        <f>'MASTER DATA'!S113</f>
        <v>0.79437072362637673</v>
      </c>
      <c r="DS4" s="70">
        <f>'MASTER DATA'!T113</f>
        <v>0.77511232039806677</v>
      </c>
      <c r="DT4" s="70">
        <f>'MASTER DATA'!U113</f>
        <v>0.78889699438425132</v>
      </c>
      <c r="DU4" s="70">
        <f>'MASTER DATA'!V113</f>
        <v>0.77929413295353211</v>
      </c>
      <c r="DV4" s="70">
        <f>'MASTER DATA'!W113</f>
        <v>0.76924129243966421</v>
      </c>
      <c r="DW4" s="70">
        <f>'MASTER DATA'!X113</f>
        <v>0.74443511147905017</v>
      </c>
      <c r="DX4" s="70">
        <f>'MASTER DATA'!Y113</f>
        <v>0.7537948146786021</v>
      </c>
      <c r="DY4" s="70">
        <f>'MASTER DATA'!Z113</f>
        <v>0.79942258135353705</v>
      </c>
      <c r="DZ4" s="70">
        <f>'MASTER DATA'!AA113</f>
        <v>0.78903383017103079</v>
      </c>
      <c r="EA4" s="70">
        <f>'MASTER DATA'!AB113</f>
        <v>0.76191405669480938</v>
      </c>
      <c r="EB4" s="70">
        <f>'MASTER DATA'!AC113</f>
        <v>0.69708979265029603</v>
      </c>
      <c r="EC4" s="70">
        <f>'MASTER DATA'!AD113</f>
        <v>0.71891263760243862</v>
      </c>
      <c r="ED4" s="70">
        <f>'MASTER DATA'!AE113</f>
        <v>0.69891427329038347</v>
      </c>
      <c r="EE4" s="70">
        <f>'MASTER DATA'!AF113</f>
        <v>0.71</v>
      </c>
      <c r="EF4" s="70">
        <f>'MASTER DATA'!AG113</f>
        <v>0.70399999999999996</v>
      </c>
      <c r="EG4" s="70">
        <f>'MASTER DATA'!AH113</f>
        <v>0.71199999999999997</v>
      </c>
      <c r="EH4" s="70">
        <f>'MASTER DATA'!AI113</f>
        <v>0</v>
      </c>
      <c r="EI4" s="70">
        <f>'MASTER DATA'!AJ113</f>
        <v>0</v>
      </c>
      <c r="EJ4" s="70">
        <f>'MASTER DATA'!AK113</f>
        <v>0</v>
      </c>
      <c r="EK4" s="70">
        <f>'MASTER DATA'!AL113</f>
        <v>0</v>
      </c>
      <c r="EL4" s="70">
        <f>'MASTER DATA'!AM113</f>
        <v>0</v>
      </c>
      <c r="EM4" s="70">
        <f>'MASTER DATA'!AN113</f>
        <v>0</v>
      </c>
      <c r="EN4" s="70">
        <f>'MASTER DATA'!AO113</f>
        <v>0</v>
      </c>
      <c r="EO4" s="70">
        <f>'MASTER DATA'!AP113</f>
        <v>0</v>
      </c>
      <c r="EP4" s="70">
        <f>'MASTER DATA'!AQ113</f>
        <v>0</v>
      </c>
      <c r="EQ4" s="70">
        <f>'MASTER DATA'!AR113</f>
        <v>0</v>
      </c>
      <c r="ER4" s="70">
        <f>'MASTER DATA'!AS113</f>
        <v>0</v>
      </c>
      <c r="ES4" s="70">
        <f>'MASTER DATA'!AT113</f>
        <v>0</v>
      </c>
      <c r="ET4" s="70">
        <f>'MASTER DATA'!AU113</f>
        <v>0</v>
      </c>
      <c r="EU4" s="70">
        <f>'MASTER DATA'!AV113</f>
        <v>0</v>
      </c>
    </row>
    <row r="5" spans="2:152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354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7"/>
      <c r="AI5" s="68" t="s">
        <v>1</v>
      </c>
      <c r="DP5" s="75" t="str">
        <f>'MASTER DATA'!C43</f>
        <v>Tons</v>
      </c>
    </row>
    <row r="6" spans="2:152" ht="41.45" customHeight="1" x14ac:dyDescent="0.5">
      <c r="B6" s="278" t="s">
        <v>185</v>
      </c>
      <c r="C6" s="259"/>
      <c r="D6" s="259"/>
      <c r="E6" s="259"/>
      <c r="F6" s="259"/>
      <c r="G6" s="279" t="s">
        <v>227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7"/>
    </row>
    <row r="7" spans="2:152" s="75" customFormat="1" ht="38.25" customHeight="1" x14ac:dyDescent="0.5">
      <c r="B7" s="271" t="s">
        <v>188</v>
      </c>
      <c r="C7" s="251"/>
      <c r="D7" s="251"/>
      <c r="E7" s="251"/>
      <c r="F7" s="252"/>
      <c r="G7" s="296" t="str">
        <f>'MASTER DATA'!B112</f>
        <v>Sp. Water Consumption CO#3</v>
      </c>
      <c r="H7" s="297"/>
      <c r="I7" s="297"/>
      <c r="J7" s="297"/>
      <c r="K7" s="297"/>
      <c r="L7" s="297"/>
      <c r="M7" s="297"/>
      <c r="N7" s="297"/>
      <c r="O7" s="60" t="s">
        <v>239</v>
      </c>
      <c r="P7" s="74"/>
      <c r="Q7" s="74"/>
      <c r="R7" s="74"/>
      <c r="S7" s="74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7"/>
    </row>
    <row r="8" spans="2:152" ht="38.25" customHeight="1" x14ac:dyDescent="0.5">
      <c r="B8" s="271" t="s">
        <v>187</v>
      </c>
      <c r="C8" s="251"/>
      <c r="D8" s="251"/>
      <c r="E8" s="251"/>
      <c r="F8" s="252"/>
      <c r="G8" s="272" t="str">
        <f>'MASTER DATA'!C112</f>
        <v>m3/T/day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2:152" ht="34.5" customHeight="1" x14ac:dyDescent="0.5">
      <c r="B9" s="271" t="s">
        <v>224</v>
      </c>
      <c r="C9" s="251"/>
      <c r="D9" s="251"/>
      <c r="E9" s="251"/>
      <c r="F9" s="252"/>
      <c r="G9" s="274">
        <f>EJ4</f>
        <v>0</v>
      </c>
      <c r="H9" s="275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2:152" ht="34.5" customHeight="1" x14ac:dyDescent="0.5">
      <c r="B10" s="271" t="s">
        <v>175</v>
      </c>
      <c r="C10" s="251"/>
      <c r="D10" s="251"/>
      <c r="E10" s="251"/>
      <c r="F10" s="252"/>
      <c r="G10" s="276">
        <f>EK3</f>
        <v>0.76</v>
      </c>
      <c r="H10" s="277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2:152" ht="195" customHeight="1" x14ac:dyDescent="0.35">
      <c r="B11" s="83"/>
      <c r="AH11" s="57"/>
      <c r="AK11" s="75">
        <f>222/224*100</f>
        <v>99.107142857142861</v>
      </c>
    </row>
    <row r="12" spans="2:152" ht="408.75" customHeight="1" x14ac:dyDescent="0.25">
      <c r="B12" s="247" t="str">
        <f>G7</f>
        <v>Sp. Water Consumption CO#3</v>
      </c>
      <c r="AH12" s="57"/>
    </row>
    <row r="13" spans="2:152" ht="408" customHeight="1" x14ac:dyDescent="0.25">
      <c r="B13" s="247"/>
      <c r="AH13" s="57"/>
    </row>
    <row r="14" spans="2:152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2:152" s="91" customFormat="1" ht="105.75" customHeight="1" x14ac:dyDescent="0.25">
      <c r="B15" s="89" t="s">
        <v>191</v>
      </c>
      <c r="C15" s="90">
        <f>G3</f>
        <v>45658</v>
      </c>
      <c r="D15" s="90">
        <f>C15+1</f>
        <v>45659</v>
      </c>
      <c r="E15" s="90">
        <f t="shared" ref="E15:AG15" si="0">D15+1</f>
        <v>45660</v>
      </c>
      <c r="F15" s="90">
        <f t="shared" si="0"/>
        <v>45661</v>
      </c>
      <c r="G15" s="90">
        <f t="shared" si="0"/>
        <v>45662</v>
      </c>
      <c r="H15" s="90">
        <f t="shared" si="0"/>
        <v>45663</v>
      </c>
      <c r="I15" s="90">
        <f t="shared" si="0"/>
        <v>45664</v>
      </c>
      <c r="J15" s="90">
        <f t="shared" si="0"/>
        <v>45665</v>
      </c>
      <c r="K15" s="90">
        <f t="shared" si="0"/>
        <v>45666</v>
      </c>
      <c r="L15" s="90">
        <f t="shared" si="0"/>
        <v>45667</v>
      </c>
      <c r="M15" s="90">
        <f t="shared" si="0"/>
        <v>45668</v>
      </c>
      <c r="N15" s="90">
        <f t="shared" si="0"/>
        <v>45669</v>
      </c>
      <c r="O15" s="90">
        <f t="shared" si="0"/>
        <v>45670</v>
      </c>
      <c r="P15" s="90">
        <f t="shared" si="0"/>
        <v>45671</v>
      </c>
      <c r="Q15" s="90">
        <f t="shared" si="0"/>
        <v>45672</v>
      </c>
      <c r="R15" s="90">
        <f t="shared" si="0"/>
        <v>45673</v>
      </c>
      <c r="S15" s="90">
        <f t="shared" si="0"/>
        <v>45674</v>
      </c>
      <c r="T15" s="90">
        <f t="shared" si="0"/>
        <v>45675</v>
      </c>
      <c r="U15" s="90">
        <f t="shared" si="0"/>
        <v>45676</v>
      </c>
      <c r="V15" s="90">
        <f t="shared" si="0"/>
        <v>45677</v>
      </c>
      <c r="W15" s="90">
        <f t="shared" si="0"/>
        <v>45678</v>
      </c>
      <c r="X15" s="90">
        <f t="shared" si="0"/>
        <v>45679</v>
      </c>
      <c r="Y15" s="90">
        <f t="shared" si="0"/>
        <v>45680</v>
      </c>
      <c r="Z15" s="90">
        <f t="shared" si="0"/>
        <v>45681</v>
      </c>
      <c r="AA15" s="90">
        <f t="shared" si="0"/>
        <v>45682</v>
      </c>
      <c r="AB15" s="90">
        <f t="shared" si="0"/>
        <v>45683</v>
      </c>
      <c r="AC15" s="90">
        <f t="shared" si="0"/>
        <v>45684</v>
      </c>
      <c r="AD15" s="90">
        <f t="shared" si="0"/>
        <v>45685</v>
      </c>
      <c r="AE15" s="90">
        <f t="shared" si="0"/>
        <v>45686</v>
      </c>
      <c r="AF15" s="90">
        <f t="shared" si="0"/>
        <v>45687</v>
      </c>
      <c r="AG15" s="90">
        <f t="shared" si="0"/>
        <v>45688</v>
      </c>
    </row>
    <row r="16" spans="2:152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5"/>
      <c r="Z16" s="95"/>
      <c r="AA16" s="95"/>
      <c r="AB16" s="95"/>
      <c r="AC16" s="95"/>
      <c r="AD16" s="95"/>
      <c r="AE16" s="95"/>
      <c r="AF16" s="95"/>
      <c r="AG16" s="99"/>
    </row>
    <row r="17" spans="2:34" ht="48" customHeight="1" x14ac:dyDescent="0.35">
      <c r="B17" s="97" t="s">
        <v>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95"/>
    </row>
    <row r="18" spans="2:34" ht="48" customHeight="1" x14ac:dyDescent="0.35">
      <c r="B18" s="68" t="s">
        <v>200</v>
      </c>
      <c r="C18" s="171">
        <v>0.78</v>
      </c>
      <c r="D18" s="171">
        <f t="shared" ref="D18:AG20" si="1">C18</f>
        <v>0.78</v>
      </c>
      <c r="E18" s="171">
        <f t="shared" si="1"/>
        <v>0.78</v>
      </c>
      <c r="F18" s="171">
        <f t="shared" si="1"/>
        <v>0.78</v>
      </c>
      <c r="G18" s="171">
        <f t="shared" si="1"/>
        <v>0.78</v>
      </c>
      <c r="H18" s="171">
        <f t="shared" si="1"/>
        <v>0.78</v>
      </c>
      <c r="I18" s="171">
        <f t="shared" si="1"/>
        <v>0.78</v>
      </c>
      <c r="J18" s="171">
        <f t="shared" si="1"/>
        <v>0.78</v>
      </c>
      <c r="K18" s="171">
        <f t="shared" si="1"/>
        <v>0.78</v>
      </c>
      <c r="L18" s="171">
        <f t="shared" si="1"/>
        <v>0.78</v>
      </c>
      <c r="M18" s="171">
        <f t="shared" si="1"/>
        <v>0.78</v>
      </c>
      <c r="N18" s="171">
        <f t="shared" si="1"/>
        <v>0.78</v>
      </c>
      <c r="O18" s="171">
        <f t="shared" si="1"/>
        <v>0.78</v>
      </c>
      <c r="P18" s="171">
        <f t="shared" si="1"/>
        <v>0.78</v>
      </c>
      <c r="Q18" s="171">
        <f t="shared" si="1"/>
        <v>0.78</v>
      </c>
      <c r="R18" s="171">
        <f t="shared" si="1"/>
        <v>0.78</v>
      </c>
      <c r="S18" s="171">
        <f t="shared" si="1"/>
        <v>0.78</v>
      </c>
      <c r="T18" s="171">
        <f t="shared" si="1"/>
        <v>0.78</v>
      </c>
      <c r="U18" s="171">
        <f t="shared" si="1"/>
        <v>0.78</v>
      </c>
      <c r="V18" s="171">
        <f t="shared" si="1"/>
        <v>0.78</v>
      </c>
      <c r="W18" s="171">
        <f t="shared" si="1"/>
        <v>0.78</v>
      </c>
      <c r="X18" s="171">
        <f t="shared" si="1"/>
        <v>0.78</v>
      </c>
      <c r="Y18" s="171">
        <f t="shared" si="1"/>
        <v>0.78</v>
      </c>
      <c r="Z18" s="171">
        <f t="shared" si="1"/>
        <v>0.78</v>
      </c>
      <c r="AA18" s="171">
        <f t="shared" si="1"/>
        <v>0.78</v>
      </c>
      <c r="AB18" s="171">
        <f t="shared" si="1"/>
        <v>0.78</v>
      </c>
      <c r="AC18" s="171">
        <f t="shared" si="1"/>
        <v>0.78</v>
      </c>
      <c r="AD18" s="171">
        <f t="shared" si="1"/>
        <v>0.78</v>
      </c>
      <c r="AE18" s="171">
        <f t="shared" si="1"/>
        <v>0.78</v>
      </c>
      <c r="AF18" s="171">
        <f t="shared" si="1"/>
        <v>0.78</v>
      </c>
      <c r="AG18" s="171">
        <f t="shared" si="1"/>
        <v>0.78</v>
      </c>
      <c r="AH18" s="92"/>
    </row>
    <row r="19" spans="2:34" ht="48" customHeight="1" x14ac:dyDescent="0.35">
      <c r="B19" s="68" t="s">
        <v>201</v>
      </c>
      <c r="C19" s="171">
        <v>0.76</v>
      </c>
      <c r="D19" s="171">
        <f t="shared" si="1"/>
        <v>0.76</v>
      </c>
      <c r="E19" s="171">
        <f t="shared" si="1"/>
        <v>0.76</v>
      </c>
      <c r="F19" s="171">
        <f t="shared" si="1"/>
        <v>0.76</v>
      </c>
      <c r="G19" s="171">
        <f t="shared" si="1"/>
        <v>0.76</v>
      </c>
      <c r="H19" s="171">
        <f t="shared" si="1"/>
        <v>0.76</v>
      </c>
      <c r="I19" s="171">
        <f t="shared" si="1"/>
        <v>0.76</v>
      </c>
      <c r="J19" s="171">
        <f t="shared" si="1"/>
        <v>0.76</v>
      </c>
      <c r="K19" s="171">
        <f t="shared" si="1"/>
        <v>0.76</v>
      </c>
      <c r="L19" s="171">
        <f t="shared" si="1"/>
        <v>0.76</v>
      </c>
      <c r="M19" s="171">
        <f t="shared" si="1"/>
        <v>0.76</v>
      </c>
      <c r="N19" s="171">
        <f t="shared" si="1"/>
        <v>0.76</v>
      </c>
      <c r="O19" s="171">
        <f t="shared" si="1"/>
        <v>0.76</v>
      </c>
      <c r="P19" s="171">
        <f t="shared" si="1"/>
        <v>0.76</v>
      </c>
      <c r="Q19" s="171">
        <f t="shared" si="1"/>
        <v>0.76</v>
      </c>
      <c r="R19" s="171">
        <f t="shared" si="1"/>
        <v>0.76</v>
      </c>
      <c r="S19" s="171">
        <f t="shared" si="1"/>
        <v>0.76</v>
      </c>
      <c r="T19" s="171">
        <f t="shared" si="1"/>
        <v>0.76</v>
      </c>
      <c r="U19" s="171">
        <f t="shared" si="1"/>
        <v>0.76</v>
      </c>
      <c r="V19" s="171">
        <f t="shared" si="1"/>
        <v>0.76</v>
      </c>
      <c r="W19" s="171">
        <f t="shared" si="1"/>
        <v>0.76</v>
      </c>
      <c r="X19" s="171">
        <f t="shared" si="1"/>
        <v>0.76</v>
      </c>
      <c r="Y19" s="171">
        <f t="shared" si="1"/>
        <v>0.76</v>
      </c>
      <c r="Z19" s="171">
        <f t="shared" si="1"/>
        <v>0.76</v>
      </c>
      <c r="AA19" s="171">
        <f t="shared" si="1"/>
        <v>0.76</v>
      </c>
      <c r="AB19" s="171">
        <f t="shared" si="1"/>
        <v>0.76</v>
      </c>
      <c r="AC19" s="171">
        <f t="shared" si="1"/>
        <v>0.76</v>
      </c>
      <c r="AD19" s="171">
        <f t="shared" si="1"/>
        <v>0.76</v>
      </c>
      <c r="AE19" s="171">
        <f t="shared" si="1"/>
        <v>0.76</v>
      </c>
      <c r="AF19" s="171">
        <f t="shared" si="1"/>
        <v>0.76</v>
      </c>
      <c r="AG19" s="171">
        <f t="shared" si="1"/>
        <v>0.76</v>
      </c>
    </row>
    <row r="20" spans="2:34" ht="48" customHeight="1" x14ac:dyDescent="0.35">
      <c r="B20" s="68" t="s">
        <v>225</v>
      </c>
      <c r="C20" s="171">
        <v>0.74</v>
      </c>
      <c r="D20" s="171">
        <f t="shared" si="1"/>
        <v>0.74</v>
      </c>
      <c r="E20" s="171">
        <f t="shared" si="1"/>
        <v>0.74</v>
      </c>
      <c r="F20" s="171">
        <f t="shared" si="1"/>
        <v>0.74</v>
      </c>
      <c r="G20" s="171">
        <f t="shared" si="1"/>
        <v>0.74</v>
      </c>
      <c r="H20" s="171">
        <f t="shared" si="1"/>
        <v>0.74</v>
      </c>
      <c r="I20" s="171">
        <f t="shared" si="1"/>
        <v>0.74</v>
      </c>
      <c r="J20" s="171">
        <f t="shared" si="1"/>
        <v>0.74</v>
      </c>
      <c r="K20" s="171">
        <f t="shared" si="1"/>
        <v>0.74</v>
      </c>
      <c r="L20" s="171">
        <f t="shared" si="1"/>
        <v>0.74</v>
      </c>
      <c r="M20" s="171">
        <f t="shared" si="1"/>
        <v>0.74</v>
      </c>
      <c r="N20" s="171">
        <f t="shared" si="1"/>
        <v>0.74</v>
      </c>
      <c r="O20" s="171">
        <f t="shared" si="1"/>
        <v>0.74</v>
      </c>
      <c r="P20" s="171">
        <f t="shared" si="1"/>
        <v>0.74</v>
      </c>
      <c r="Q20" s="171">
        <f t="shared" si="1"/>
        <v>0.74</v>
      </c>
      <c r="R20" s="171">
        <f t="shared" si="1"/>
        <v>0.74</v>
      </c>
      <c r="S20" s="171">
        <f t="shared" si="1"/>
        <v>0.74</v>
      </c>
      <c r="T20" s="171">
        <f t="shared" si="1"/>
        <v>0.74</v>
      </c>
      <c r="U20" s="171">
        <f t="shared" si="1"/>
        <v>0.74</v>
      </c>
      <c r="V20" s="171">
        <f t="shared" si="1"/>
        <v>0.74</v>
      </c>
      <c r="W20" s="171">
        <f t="shared" si="1"/>
        <v>0.74</v>
      </c>
      <c r="X20" s="171">
        <f t="shared" si="1"/>
        <v>0.74</v>
      </c>
      <c r="Y20" s="171">
        <f t="shared" si="1"/>
        <v>0.74</v>
      </c>
      <c r="Z20" s="171">
        <f t="shared" si="1"/>
        <v>0.74</v>
      </c>
      <c r="AA20" s="171">
        <f t="shared" si="1"/>
        <v>0.74</v>
      </c>
      <c r="AB20" s="171">
        <f t="shared" si="1"/>
        <v>0.74</v>
      </c>
      <c r="AC20" s="171">
        <f t="shared" si="1"/>
        <v>0.74</v>
      </c>
      <c r="AD20" s="171">
        <f t="shared" si="1"/>
        <v>0.74</v>
      </c>
      <c r="AE20" s="171">
        <f t="shared" si="1"/>
        <v>0.74</v>
      </c>
      <c r="AF20" s="171">
        <f t="shared" si="1"/>
        <v>0.74</v>
      </c>
      <c r="AG20" s="171">
        <f t="shared" si="1"/>
        <v>0.74</v>
      </c>
    </row>
    <row r="21" spans="2:34" ht="63" x14ac:dyDescent="0.35">
      <c r="B21" s="96" t="s">
        <v>192</v>
      </c>
      <c r="C21" s="248">
        <v>1</v>
      </c>
      <c r="D21" s="248"/>
      <c r="E21" s="248"/>
      <c r="F21" s="248"/>
      <c r="G21" s="248"/>
      <c r="H21" s="248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34" ht="26.25" x14ac:dyDescent="0.4">
      <c r="B22" s="98" t="s">
        <v>193</v>
      </c>
      <c r="C22" s="249" t="s">
        <v>194</v>
      </c>
      <c r="D22" s="249"/>
      <c r="E22" s="249"/>
      <c r="F22" s="249"/>
      <c r="G22" s="249"/>
      <c r="H22" s="249"/>
    </row>
    <row r="23" spans="2:34" ht="26.25" x14ac:dyDescent="0.4">
      <c r="B23" s="98" t="s">
        <v>197</v>
      </c>
      <c r="C23" s="246" t="s">
        <v>226</v>
      </c>
      <c r="D23" s="246"/>
      <c r="E23" s="246"/>
      <c r="F23" s="246"/>
      <c r="G23" s="246"/>
      <c r="H23" s="246"/>
    </row>
    <row r="24" spans="2:34" ht="26.25" customHeight="1" x14ac:dyDescent="0.35">
      <c r="B24" s="96" t="s">
        <v>200</v>
      </c>
      <c r="C24" s="95">
        <v>3002</v>
      </c>
      <c r="D24" s="100"/>
      <c r="E24" s="94"/>
      <c r="F24" s="100"/>
      <c r="G24" s="94"/>
      <c r="H24" s="100"/>
    </row>
    <row r="25" spans="2:34" ht="23.25" x14ac:dyDescent="0.35">
      <c r="B25" s="96" t="s">
        <v>201</v>
      </c>
      <c r="C25" s="95">
        <v>2789</v>
      </c>
      <c r="D25" s="100"/>
      <c r="E25" s="94"/>
      <c r="F25" s="100"/>
      <c r="G25" s="94"/>
      <c r="H25" s="100"/>
    </row>
    <row r="26" spans="2:34" ht="23.25" x14ac:dyDescent="0.35">
      <c r="B26" s="96" t="s">
        <v>202</v>
      </c>
      <c r="C26" s="95">
        <v>2611</v>
      </c>
      <c r="D26" s="100"/>
      <c r="E26" s="94"/>
      <c r="F26" s="100"/>
      <c r="G26" s="94"/>
      <c r="H26" s="100"/>
    </row>
    <row r="27" spans="2:34" ht="26.25" customHeight="1" x14ac:dyDescent="0.35">
      <c r="B27" s="96" t="s">
        <v>203</v>
      </c>
      <c r="C27" s="246" t="s">
        <v>204</v>
      </c>
      <c r="D27" s="246"/>
      <c r="E27" s="246"/>
      <c r="F27" s="246"/>
      <c r="G27" s="246"/>
      <c r="H27" s="246"/>
    </row>
    <row r="28" spans="2:34" ht="26.25" customHeight="1" x14ac:dyDescent="0.35">
      <c r="B28" s="96" t="s">
        <v>206</v>
      </c>
      <c r="C28" s="246" t="s">
        <v>207</v>
      </c>
      <c r="D28" s="246"/>
      <c r="E28" s="246"/>
      <c r="F28" s="246"/>
      <c r="G28" s="246"/>
      <c r="H28" s="246"/>
    </row>
    <row r="29" spans="2:34" ht="63" customHeight="1" x14ac:dyDescent="0.35">
      <c r="B29" s="114"/>
      <c r="C29" s="270"/>
      <c r="D29" s="270"/>
      <c r="E29" s="270"/>
      <c r="F29" s="270"/>
      <c r="G29" s="246"/>
      <c r="H29" s="246"/>
    </row>
    <row r="30" spans="2:34" ht="26.25" x14ac:dyDescent="0.35">
      <c r="B30" s="114"/>
      <c r="C30" s="270"/>
      <c r="D30" s="270"/>
      <c r="E30" s="270"/>
      <c r="F30" s="270"/>
      <c r="G30" s="246"/>
      <c r="H30" s="246"/>
    </row>
    <row r="32" spans="2:34" x14ac:dyDescent="0.25">
      <c r="C32" s="101"/>
      <c r="E32" s="84"/>
    </row>
    <row r="33" spans="3:675" x14ac:dyDescent="0.25">
      <c r="C33" s="101"/>
      <c r="E33" s="84"/>
    </row>
    <row r="34" spans="3:675" x14ac:dyDescent="0.25">
      <c r="C34" s="101"/>
      <c r="E34" s="84"/>
    </row>
    <row r="35" spans="3:675" x14ac:dyDescent="0.25">
      <c r="C35" s="101"/>
      <c r="E35" s="84"/>
    </row>
    <row r="36" spans="3:675" x14ac:dyDescent="0.25">
      <c r="C36" s="101"/>
      <c r="E36" s="84"/>
    </row>
    <row r="37" spans="3:675" x14ac:dyDescent="0.25">
      <c r="C37" s="101"/>
      <c r="E37" s="84"/>
    </row>
    <row r="38" spans="3:675" x14ac:dyDescent="0.25">
      <c r="C38" s="101"/>
      <c r="E38" s="84"/>
    </row>
    <row r="39" spans="3:675" x14ac:dyDescent="0.25">
      <c r="C39" s="101"/>
      <c r="E39" s="84"/>
    </row>
    <row r="40" spans="3:675" x14ac:dyDescent="0.25">
      <c r="C40" s="101"/>
      <c r="E40" s="84"/>
    </row>
    <row r="41" spans="3:675" x14ac:dyDescent="0.25">
      <c r="C41" s="101"/>
      <c r="E41" s="84"/>
    </row>
    <row r="42" spans="3:675" x14ac:dyDescent="0.25">
      <c r="C42" s="101"/>
      <c r="E42" s="84"/>
    </row>
    <row r="43" spans="3:675" x14ac:dyDescent="0.25">
      <c r="C43" s="101"/>
      <c r="E43" s="84"/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2789</v>
      </c>
      <c r="D54" s="101" t="e">
        <f>MEDIAN(D22:D52)</f>
        <v>#NUM!</v>
      </c>
      <c r="E54" s="101"/>
      <c r="F54" s="101"/>
      <c r="G54" s="101"/>
      <c r="YW54" s="102"/>
    </row>
    <row r="55" spans="3:701" x14ac:dyDescent="0.25">
      <c r="YW55" s="102"/>
    </row>
    <row r="56" spans="3:701" x14ac:dyDescent="0.25">
      <c r="YW56" s="102"/>
    </row>
  </sheetData>
  <mergeCells count="40"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>
    <tabColor theme="9" tint="0.59999389629810485"/>
    <pageSetUpPr fitToPage="1"/>
  </sheetPr>
  <dimension ref="A1:ZY54"/>
  <sheetViews>
    <sheetView topLeftCell="A13" zoomScale="40" zoomScaleNormal="40" workbookViewId="0">
      <selection activeCell="O14" sqref="O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8.42578125" style="46" bestFit="1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5" width="12.7109375" style="46" bestFit="1" customWidth="1"/>
    <col min="156" max="16384" width="9.28515625" style="46"/>
  </cols>
  <sheetData>
    <row r="1" spans="1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Sulphur CO#3</v>
      </c>
      <c r="DR1" s="56" t="str">
        <f>S6</f>
        <v>%</v>
      </c>
    </row>
    <row r="2" spans="1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</row>
    <row r="3" spans="1:176" ht="41.45" customHeight="1" x14ac:dyDescent="0.5">
      <c r="A3" s="237">
        <f>'CKPI Sp Power Cons CO 4'!$A$3</f>
        <v>46112</v>
      </c>
      <c r="B3" s="25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250">
        <f>HLOOKUP($G$3,Update!$B$2:$AAZ$1000,10,0)</f>
        <v>0.65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DATA'!Q70</f>
        <v>0.65</v>
      </c>
      <c r="DQ3" s="70">
        <f>'MASTER DATA'!R70</f>
        <v>0.65</v>
      </c>
      <c r="DR3" s="70">
        <f>'MASTER DATA'!S70</f>
        <v>0.65</v>
      </c>
      <c r="DS3" s="70">
        <f>'MASTER DATA'!T70</f>
        <v>0.65</v>
      </c>
      <c r="DT3" s="70">
        <f>'MASTER DATA'!U70</f>
        <v>0.65</v>
      </c>
      <c r="DU3" s="70">
        <f>'MASTER DATA'!V70</f>
        <v>0.65</v>
      </c>
      <c r="DV3" s="70">
        <f>'MASTER DATA'!W70</f>
        <v>0.65</v>
      </c>
      <c r="DW3" s="70">
        <f>'MASTER DATA'!X70</f>
        <v>0.65</v>
      </c>
      <c r="DX3" s="70">
        <f>'MASTER DATA'!Y70</f>
        <v>0.65</v>
      </c>
      <c r="DY3" s="70">
        <f>'MASTER DATA'!Z70</f>
        <v>0.65</v>
      </c>
      <c r="DZ3" s="70">
        <f>'MASTER DATA'!AA70</f>
        <v>0.65</v>
      </c>
      <c r="EA3" s="70">
        <f>'MASTER DATA'!AB70</f>
        <v>0.65</v>
      </c>
      <c r="EB3" s="70">
        <f>'MASTER DATA'!AC70</f>
        <v>0.75</v>
      </c>
      <c r="EC3" s="70">
        <f>'MASTER DATA'!AD70</f>
        <v>0.75</v>
      </c>
      <c r="ED3" s="70">
        <f>'MASTER DATA'!AE70</f>
        <v>0.75</v>
      </c>
      <c r="EE3" s="70">
        <f>'MASTER DATA'!AF70</f>
        <v>0.75</v>
      </c>
      <c r="EF3" s="70">
        <f>'MASTER DATA'!AG70</f>
        <v>0.75</v>
      </c>
      <c r="EG3" s="70">
        <f>'MASTER DATA'!AH70</f>
        <v>0.75</v>
      </c>
      <c r="EH3" s="70">
        <f>Update!D11</f>
        <v>0.75</v>
      </c>
      <c r="EI3" s="70">
        <f>Update!E11</f>
        <v>0.75</v>
      </c>
      <c r="EJ3" s="70">
        <f>Update!F11</f>
        <v>0.75</v>
      </c>
      <c r="EK3" s="70">
        <f>Update!G11</f>
        <v>0.75</v>
      </c>
      <c r="EL3" s="70">
        <f>Update!H11</f>
        <v>0.75</v>
      </c>
      <c r="EM3" s="70">
        <f>Update!I11</f>
        <v>0.75</v>
      </c>
      <c r="EN3" s="70">
        <f>Update!J11</f>
        <v>0.75</v>
      </c>
      <c r="EO3" s="70">
        <f>Update!K11</f>
        <v>0.75</v>
      </c>
      <c r="EP3" s="70">
        <f>Update!L11</f>
        <v>0.75</v>
      </c>
      <c r="EQ3" s="70">
        <f>Update!M11</f>
        <v>0.75</v>
      </c>
      <c r="ER3" s="70">
        <f>Update!N11</f>
        <v>0.75</v>
      </c>
      <c r="ES3" s="70">
        <f>Update!O11</f>
        <v>0.75</v>
      </c>
      <c r="ET3" s="70">
        <f>Update!P11</f>
        <v>0.75</v>
      </c>
      <c r="EU3" s="70">
        <f>Update!Q11</f>
        <v>0.75</v>
      </c>
      <c r="EV3" s="70">
        <f>Update!R11</f>
        <v>0.75</v>
      </c>
      <c r="EW3" s="70">
        <f>Update!S11</f>
        <v>0.75</v>
      </c>
      <c r="EX3" s="70">
        <f>Update!T11</f>
        <v>0.75</v>
      </c>
      <c r="EY3" s="70">
        <f>Update!U11</f>
        <v>0.75</v>
      </c>
      <c r="EZ3" s="70"/>
      <c r="FA3" s="70"/>
      <c r="FB3" s="70"/>
      <c r="FC3" s="70"/>
      <c r="FD3" s="70"/>
      <c r="FE3" s="70"/>
      <c r="FF3" s="70"/>
      <c r="FG3" s="70"/>
      <c r="FH3" s="70"/>
      <c r="FI3" s="70"/>
      <c r="FJ3" s="70"/>
      <c r="FK3" s="70"/>
      <c r="FL3" s="70"/>
      <c r="FM3" s="70"/>
      <c r="FN3" s="70"/>
      <c r="FO3" s="70"/>
      <c r="FP3" s="70"/>
      <c r="FQ3" s="70"/>
      <c r="FR3" s="70"/>
      <c r="FS3" s="70"/>
      <c r="FT3" s="70"/>
    </row>
    <row r="4" spans="1:176" ht="41.45" customHeight="1" x14ac:dyDescent="0.5">
      <c r="A4" s="237">
        <f>+A3+1</f>
        <v>46113</v>
      </c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DATA'!Q71</f>
        <v>0.55833333333333346</v>
      </c>
      <c r="DQ4" s="70">
        <f>'MASTER DATA'!R71</f>
        <v>0.510967741935484</v>
      </c>
      <c r="DR4" s="70">
        <f>'MASTER DATA'!S71</f>
        <v>0.54066666666666674</v>
      </c>
      <c r="DS4" s="70">
        <f>'MASTER DATA'!T71</f>
        <v>0.53709677419354829</v>
      </c>
      <c r="DT4" s="70">
        <f>'MASTER DATA'!U71</f>
        <v>0.58806451612903221</v>
      </c>
      <c r="DU4" s="70">
        <f>'MASTER DATA'!V71</f>
        <v>0.6006557377049182</v>
      </c>
      <c r="DV4" s="70">
        <f>'MASTER DATA'!W71</f>
        <v>0.59402173913043499</v>
      </c>
      <c r="DW4" s="70">
        <f>'MASTER DATA'!X71</f>
        <v>0.64700000000000035</v>
      </c>
      <c r="DX4" s="70">
        <f>'MASTER DATA'!Y71</f>
        <v>0.61039215686274506</v>
      </c>
      <c r="DY4" s="70">
        <f>'MASTER DATA'!Z71</f>
        <v>0.60608695652173883</v>
      </c>
      <c r="DZ4" s="70">
        <f>'MASTER DATA'!AA71</f>
        <v>0.57448275862068987</v>
      </c>
      <c r="EA4" s="70">
        <f>'MASTER DATA'!AB71</f>
        <v>0.52645161290322584</v>
      </c>
      <c r="EB4" s="70">
        <f>'MASTER DATA'!AC71</f>
        <v>0.54366666666666674</v>
      </c>
      <c r="EC4" s="70">
        <f>'MASTER DATA'!AD71</f>
        <v>0.61483870967741916</v>
      </c>
      <c r="ED4" s="70">
        <f>'MASTER DATA'!AE71</f>
        <v>0.67666666666666653</v>
      </c>
      <c r="EE4" s="70">
        <f>'MASTER DATA'!AF71</f>
        <v>0.61806451612903202</v>
      </c>
      <c r="EF4" s="70">
        <f>'MASTER DATA'!AG71</f>
        <v>0.56000000000000005</v>
      </c>
      <c r="EG4" s="70">
        <f>'MASTER DATA'!AH71</f>
        <v>0.55000000000000004</v>
      </c>
      <c r="EH4" s="70">
        <f>Update!D12</f>
        <v>0.64</v>
      </c>
      <c r="EI4" s="70">
        <f>Update!E12</f>
        <v>0.7</v>
      </c>
      <c r="EJ4" s="70">
        <f>Update!F12</f>
        <v>0.68</v>
      </c>
      <c r="EK4" s="70">
        <f>Update!G12</f>
        <v>0.69</v>
      </c>
      <c r="EL4" s="70">
        <f>Update!H12</f>
        <v>0.68</v>
      </c>
      <c r="EM4" s="70">
        <f>Update!I12</f>
        <v>0.71</v>
      </c>
      <c r="EN4" s="70">
        <f>Update!J12</f>
        <v>0.72</v>
      </c>
      <c r="EO4" s="70">
        <f>Update!K12</f>
        <v>0.74</v>
      </c>
      <c r="EP4" s="70">
        <f>Update!L12</f>
        <v>0.7</v>
      </c>
      <c r="EQ4" s="70">
        <f>Update!M12</f>
        <v>0.68</v>
      </c>
      <c r="ER4" s="70">
        <f>Update!N12</f>
        <v>0.68</v>
      </c>
      <c r="ES4" s="70">
        <f>Update!O12</f>
        <v>0.67</v>
      </c>
      <c r="ET4" s="70">
        <f>Update!P12</f>
        <v>0.65</v>
      </c>
      <c r="EU4" s="70">
        <f>Update!Q12</f>
        <v>0.62</v>
      </c>
      <c r="EV4" s="70">
        <f>Update!R12</f>
        <v>0.55000000000000004</v>
      </c>
      <c r="EW4" s="70">
        <f>Update!S12</f>
        <v>0.53</v>
      </c>
      <c r="EX4" s="70">
        <f>Update!T12</f>
        <v>0.57999999999999996</v>
      </c>
      <c r="EY4" s="70">
        <f>Update!U12</f>
        <v>0.59</v>
      </c>
      <c r="EZ4" s="70"/>
      <c r="FA4" s="70"/>
      <c r="FB4" s="70"/>
      <c r="FC4" s="70"/>
      <c r="FD4" s="70"/>
      <c r="FE4" s="70"/>
      <c r="FF4" s="70"/>
      <c r="FG4" s="70"/>
      <c r="FH4" s="70"/>
      <c r="FI4" s="70"/>
      <c r="FJ4" s="70"/>
      <c r="FK4" s="70"/>
      <c r="FL4" s="70"/>
      <c r="FM4" s="70"/>
      <c r="FN4" s="70"/>
      <c r="FO4" s="70"/>
      <c r="FP4" s="70"/>
      <c r="FQ4" s="70"/>
      <c r="FR4" s="70"/>
      <c r="FS4" s="70"/>
      <c r="FT4" s="70"/>
    </row>
    <row r="5" spans="1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172" t="str">
        <f>'MASTER DATA'!C70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76" s="75" customFormat="1" ht="38.25" customHeight="1" x14ac:dyDescent="0.5">
      <c r="B7" s="251" t="s">
        <v>188</v>
      </c>
      <c r="C7" s="251"/>
      <c r="D7" s="251"/>
      <c r="E7" s="251"/>
      <c r="F7" s="252"/>
      <c r="G7" s="296" t="str">
        <f>'MASTER DATA'!B70</f>
        <v>Coke Sulphur CO#3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50">
        <f>HLOOKUP($A$3,Update!$B$2:$AAZ$1000,11,0)</f>
        <v>0.59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76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76" ht="195" customHeight="1" x14ac:dyDescent="0.35">
      <c r="B9" s="83"/>
      <c r="G9" s="84">
        <f>ED4</f>
        <v>0.67666666666666653</v>
      </c>
      <c r="AH9" s="57"/>
      <c r="AK9" s="75">
        <f>222/224*100</f>
        <v>99.107142857142861</v>
      </c>
    </row>
    <row r="10" spans="1:176" ht="408.75" customHeight="1" x14ac:dyDescent="0.25">
      <c r="B10" s="247" t="str">
        <f>G7</f>
        <v>Coke Sulphur CO#3</v>
      </c>
      <c r="G10" s="84">
        <f>EE3</f>
        <v>0.75</v>
      </c>
      <c r="AH10" s="57"/>
      <c r="AI10" s="85"/>
    </row>
    <row r="11" spans="1:176" ht="408" customHeight="1" x14ac:dyDescent="0.25">
      <c r="B11" s="247"/>
      <c r="AH11" s="57"/>
    </row>
    <row r="12" spans="1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76" s="91" customFormat="1" ht="105.75" customHeight="1" x14ac:dyDescent="0.25">
      <c r="B13" s="89" t="s">
        <v>191</v>
      </c>
      <c r="C13" s="90">
        <f>A4</f>
        <v>46113</v>
      </c>
      <c r="D13" s="90">
        <f>C13+1</f>
        <v>46114</v>
      </c>
      <c r="E13" s="90">
        <f t="shared" ref="E13:AG13" si="0">D13+1</f>
        <v>46115</v>
      </c>
      <c r="F13" s="90">
        <f t="shared" si="0"/>
        <v>46116</v>
      </c>
      <c r="G13" s="90">
        <f t="shared" si="0"/>
        <v>46117</v>
      </c>
      <c r="H13" s="90">
        <f t="shared" si="0"/>
        <v>46118</v>
      </c>
      <c r="I13" s="90">
        <f t="shared" si="0"/>
        <v>46119</v>
      </c>
      <c r="J13" s="90">
        <f t="shared" si="0"/>
        <v>46120</v>
      </c>
      <c r="K13" s="90">
        <f t="shared" si="0"/>
        <v>46121</v>
      </c>
      <c r="L13" s="90">
        <f t="shared" si="0"/>
        <v>46122</v>
      </c>
      <c r="M13" s="90">
        <f t="shared" si="0"/>
        <v>46123</v>
      </c>
      <c r="N13" s="90">
        <f t="shared" si="0"/>
        <v>46124</v>
      </c>
      <c r="O13" s="90">
        <f t="shared" si="0"/>
        <v>46125</v>
      </c>
      <c r="P13" s="90">
        <f t="shared" si="0"/>
        <v>46126</v>
      </c>
      <c r="Q13" s="90">
        <f t="shared" si="0"/>
        <v>46127</v>
      </c>
      <c r="R13" s="90">
        <f t="shared" si="0"/>
        <v>46128</v>
      </c>
      <c r="S13" s="90">
        <f t="shared" si="0"/>
        <v>46129</v>
      </c>
      <c r="T13" s="90">
        <f t="shared" si="0"/>
        <v>46130</v>
      </c>
      <c r="U13" s="90">
        <f t="shared" si="0"/>
        <v>46131</v>
      </c>
      <c r="V13" s="90">
        <f t="shared" si="0"/>
        <v>46132</v>
      </c>
      <c r="W13" s="90">
        <f t="shared" si="0"/>
        <v>46133</v>
      </c>
      <c r="X13" s="90">
        <f t="shared" si="0"/>
        <v>46134</v>
      </c>
      <c r="Y13" s="90">
        <f t="shared" si="0"/>
        <v>46135</v>
      </c>
      <c r="Z13" s="90">
        <f t="shared" si="0"/>
        <v>46136</v>
      </c>
      <c r="AA13" s="90">
        <f t="shared" si="0"/>
        <v>46137</v>
      </c>
      <c r="AB13" s="90">
        <f t="shared" si="0"/>
        <v>46138</v>
      </c>
      <c r="AC13" s="90">
        <f t="shared" si="0"/>
        <v>46139</v>
      </c>
      <c r="AD13" s="90">
        <f t="shared" si="0"/>
        <v>46140</v>
      </c>
      <c r="AE13" s="90">
        <f t="shared" si="0"/>
        <v>46141</v>
      </c>
      <c r="AF13" s="90">
        <f t="shared" si="0"/>
        <v>46142</v>
      </c>
      <c r="AG13" s="90">
        <f t="shared" si="0"/>
        <v>46143</v>
      </c>
    </row>
    <row r="14" spans="1:176" ht="48" customHeight="1" x14ac:dyDescent="0.35">
      <c r="B14" s="58" t="s">
        <v>5</v>
      </c>
      <c r="C14" s="242">
        <v>0.59</v>
      </c>
      <c r="D14" s="242">
        <v>0.6</v>
      </c>
      <c r="E14" s="242">
        <v>0.57999999999999996</v>
      </c>
      <c r="F14" s="242">
        <v>0.59</v>
      </c>
      <c r="G14" s="242">
        <v>0.59</v>
      </c>
      <c r="H14" s="32">
        <v>0.61</v>
      </c>
      <c r="I14" s="32">
        <v>0.59</v>
      </c>
      <c r="J14" s="32">
        <v>0.57999999999999996</v>
      </c>
      <c r="K14" s="32">
        <v>0.6</v>
      </c>
      <c r="L14" s="32">
        <v>0.61</v>
      </c>
      <c r="M14" s="32">
        <v>0.57999999999999996</v>
      </c>
      <c r="N14" s="32">
        <v>0.59</v>
      </c>
      <c r="O14" s="32">
        <v>0.61</v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1:176" ht="48" customHeight="1" x14ac:dyDescent="0.35">
      <c r="B15" s="58" t="s">
        <v>4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1:176" ht="48" customHeight="1" x14ac:dyDescent="0.35">
      <c r="B16" s="58" t="s">
        <v>200</v>
      </c>
      <c r="C16" s="94">
        <v>0.62716000000000005</v>
      </c>
      <c r="D16" s="94">
        <v>0.62716000000000005</v>
      </c>
      <c r="E16" s="94">
        <v>0.62716000000000005</v>
      </c>
      <c r="F16" s="94">
        <v>0.62716000000000005</v>
      </c>
      <c r="G16" s="94">
        <v>0.62716000000000005</v>
      </c>
      <c r="H16" s="94">
        <v>0.62716000000000005</v>
      </c>
      <c r="I16" s="94">
        <v>0.62716000000000005</v>
      </c>
      <c r="J16" s="94">
        <v>0.62716000000000005</v>
      </c>
      <c r="K16" s="94">
        <v>0.62716000000000005</v>
      </c>
      <c r="L16" s="94">
        <v>0.62716000000000005</v>
      </c>
      <c r="M16" s="94">
        <v>0.62716000000000005</v>
      </c>
      <c r="N16" s="94">
        <v>0.62716000000000005</v>
      </c>
      <c r="O16" s="94">
        <v>0.62716000000000005</v>
      </c>
      <c r="P16" s="94">
        <v>0.62716000000000005</v>
      </c>
      <c r="Q16" s="94">
        <v>0.62716000000000005</v>
      </c>
      <c r="R16" s="94">
        <v>0.62716000000000005</v>
      </c>
      <c r="S16" s="94">
        <v>0.62716000000000005</v>
      </c>
      <c r="T16" s="94">
        <v>0.62716000000000005</v>
      </c>
      <c r="U16" s="94">
        <v>0.62716000000000005</v>
      </c>
      <c r="V16" s="94">
        <v>0.62716000000000005</v>
      </c>
      <c r="W16" s="94">
        <v>0.62716000000000005</v>
      </c>
      <c r="X16" s="94">
        <v>0.62716000000000005</v>
      </c>
      <c r="Y16" s="94">
        <v>0.62716000000000005</v>
      </c>
      <c r="Z16" s="94">
        <v>0.62716000000000005</v>
      </c>
      <c r="AA16" s="94">
        <v>0.62716000000000005</v>
      </c>
      <c r="AB16" s="94">
        <v>0.62716000000000005</v>
      </c>
      <c r="AC16" s="94">
        <v>0.62716000000000005</v>
      </c>
      <c r="AD16" s="94">
        <v>0.62716000000000005</v>
      </c>
      <c r="AE16" s="94">
        <v>0.62716000000000005</v>
      </c>
      <c r="AF16" s="94">
        <v>0.62716000000000005</v>
      </c>
      <c r="AG16" s="94">
        <v>0.62716000000000005</v>
      </c>
    </row>
    <row r="17" spans="2:34" ht="48" customHeight="1" x14ac:dyDescent="0.35">
      <c r="B17" s="58" t="s">
        <v>201</v>
      </c>
      <c r="C17" s="94">
        <v>0.59258</v>
      </c>
      <c r="D17" s="94">
        <v>0.59258</v>
      </c>
      <c r="E17" s="94">
        <v>0.59258</v>
      </c>
      <c r="F17" s="94">
        <v>0.59258</v>
      </c>
      <c r="G17" s="94">
        <v>0.59258</v>
      </c>
      <c r="H17" s="94">
        <v>0.59258</v>
      </c>
      <c r="I17" s="94">
        <v>0.59258</v>
      </c>
      <c r="J17" s="94">
        <v>0.59258</v>
      </c>
      <c r="K17" s="94">
        <v>0.59258</v>
      </c>
      <c r="L17" s="94">
        <v>0.59258</v>
      </c>
      <c r="M17" s="94">
        <v>0.59258</v>
      </c>
      <c r="N17" s="94">
        <v>0.59258</v>
      </c>
      <c r="O17" s="94">
        <v>0.59258</v>
      </c>
      <c r="P17" s="94">
        <v>0.59258</v>
      </c>
      <c r="Q17" s="94">
        <v>0.59258</v>
      </c>
      <c r="R17" s="94">
        <v>0.59258</v>
      </c>
      <c r="S17" s="94">
        <v>0.59258</v>
      </c>
      <c r="T17" s="94">
        <v>0.59258</v>
      </c>
      <c r="U17" s="94">
        <v>0.59258</v>
      </c>
      <c r="V17" s="94">
        <v>0.59258</v>
      </c>
      <c r="W17" s="94">
        <v>0.59258</v>
      </c>
      <c r="X17" s="94">
        <v>0.59258</v>
      </c>
      <c r="Y17" s="94">
        <v>0.59258</v>
      </c>
      <c r="Z17" s="94">
        <v>0.59258</v>
      </c>
      <c r="AA17" s="94">
        <v>0.59258</v>
      </c>
      <c r="AB17" s="94">
        <v>0.59258</v>
      </c>
      <c r="AC17" s="94">
        <v>0.59258</v>
      </c>
      <c r="AD17" s="94">
        <v>0.59258</v>
      </c>
      <c r="AE17" s="94">
        <v>0.59258</v>
      </c>
      <c r="AF17" s="94">
        <v>0.59258</v>
      </c>
      <c r="AG17" s="94">
        <v>0.59258</v>
      </c>
    </row>
    <row r="18" spans="2:34" ht="48" customHeight="1" x14ac:dyDescent="0.35">
      <c r="B18" s="58" t="s">
        <v>225</v>
      </c>
      <c r="C18" s="94">
        <v>0.55801000000000001</v>
      </c>
      <c r="D18" s="94">
        <v>0.55801000000000001</v>
      </c>
      <c r="E18" s="94">
        <v>0.55801000000000001</v>
      </c>
      <c r="F18" s="94">
        <v>0.55801000000000001</v>
      </c>
      <c r="G18" s="94">
        <v>0.55801000000000001</v>
      </c>
      <c r="H18" s="94">
        <v>0.55801000000000001</v>
      </c>
      <c r="I18" s="94">
        <v>0.55801000000000001</v>
      </c>
      <c r="J18" s="94">
        <v>0.55801000000000001</v>
      </c>
      <c r="K18" s="94">
        <v>0.55801000000000001</v>
      </c>
      <c r="L18" s="94">
        <v>0.55801000000000001</v>
      </c>
      <c r="M18" s="94">
        <v>0.55801000000000001</v>
      </c>
      <c r="N18" s="94">
        <v>0.55801000000000001</v>
      </c>
      <c r="O18" s="94">
        <v>0.55801000000000001</v>
      </c>
      <c r="P18" s="94">
        <v>0.55801000000000001</v>
      </c>
      <c r="Q18" s="94">
        <v>0.55801000000000001</v>
      </c>
      <c r="R18" s="94">
        <v>0.55801000000000001</v>
      </c>
      <c r="S18" s="94">
        <v>0.55801000000000001</v>
      </c>
      <c r="T18" s="94">
        <v>0.55801000000000001</v>
      </c>
      <c r="U18" s="94">
        <v>0.55801000000000001</v>
      </c>
      <c r="V18" s="94">
        <v>0.55801000000000001</v>
      </c>
      <c r="W18" s="94">
        <v>0.55801000000000001</v>
      </c>
      <c r="X18" s="94">
        <v>0.55801000000000001</v>
      </c>
      <c r="Y18" s="94">
        <v>0.55801000000000001</v>
      </c>
      <c r="Z18" s="94">
        <v>0.55801000000000001</v>
      </c>
      <c r="AA18" s="94">
        <v>0.55801000000000001</v>
      </c>
      <c r="AB18" s="94">
        <v>0.55801000000000001</v>
      </c>
      <c r="AC18" s="94">
        <v>0.55801000000000001</v>
      </c>
      <c r="AD18" s="94">
        <v>0.55801000000000001</v>
      </c>
      <c r="AE18" s="94">
        <v>0.55801000000000001</v>
      </c>
      <c r="AF18" s="94">
        <v>0.55801000000000001</v>
      </c>
      <c r="AG18" s="94">
        <v>0.55801000000000001</v>
      </c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</mergeCells>
  <conditionalFormatting sqref="C15:AG15">
    <cfRule type="cellIs" dxfId="7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>
    <tabColor theme="9" tint="0.59999389629810485"/>
    <pageSetUpPr fitToPage="1"/>
  </sheetPr>
  <dimension ref="A1:ZY54"/>
  <sheetViews>
    <sheetView topLeftCell="A13" zoomScale="40" zoomScaleNormal="40" workbookViewId="0">
      <selection activeCell="O14" sqref="O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2" width="14.28515625" style="46" customWidth="1"/>
    <col min="153" max="153" width="12.28515625" style="46" bestFit="1" customWidth="1"/>
    <col min="154" max="156" width="12.7109375" style="46" bestFit="1" customWidth="1"/>
    <col min="157" max="16384" width="9.28515625" style="46"/>
  </cols>
  <sheetData>
    <row r="1" spans="1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Sulphur CO#4</v>
      </c>
      <c r="DR1" s="56" t="str">
        <f>S6</f>
        <v>%</v>
      </c>
    </row>
    <row r="2" spans="1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</row>
    <row r="3" spans="1:176" ht="41.45" customHeight="1" x14ac:dyDescent="0.5">
      <c r="A3" s="237">
        <f>'CKPI Coke Sulfur CO 3'!$A$3</f>
        <v>46112</v>
      </c>
      <c r="B3" s="25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250">
        <f>HLOOKUP($G$3,Update!$B$2:$AAZ$1000,39,0)</f>
        <v>0.65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DATA'!Q100</f>
        <v>0.65</v>
      </c>
      <c r="DQ3" s="70">
        <f>'MASTER DATA'!R100</f>
        <v>0.65</v>
      </c>
      <c r="DR3" s="70">
        <f>'MASTER DATA'!S100</f>
        <v>0.65</v>
      </c>
      <c r="DS3" s="70">
        <f>'MASTER DATA'!T100</f>
        <v>0.65</v>
      </c>
      <c r="DT3" s="70">
        <f>'MASTER DATA'!U100</f>
        <v>0.65</v>
      </c>
      <c r="DU3" s="70">
        <f>'MASTER DATA'!V100</f>
        <v>0.65</v>
      </c>
      <c r="DV3" s="70">
        <f>'MASTER DATA'!W100</f>
        <v>0.65</v>
      </c>
      <c r="DW3" s="70">
        <f>'MASTER DATA'!X100</f>
        <v>0.65</v>
      </c>
      <c r="DX3" s="70">
        <f>'MASTER DATA'!Y100</f>
        <v>0.65</v>
      </c>
      <c r="DY3" s="70">
        <f>'MASTER DATA'!Z100</f>
        <v>0.65</v>
      </c>
      <c r="DZ3" s="70">
        <f>'MASTER DATA'!AA100</f>
        <v>0.65</v>
      </c>
      <c r="EA3" s="70">
        <f>'MASTER DATA'!AB100</f>
        <v>0.65</v>
      </c>
      <c r="EB3" s="70">
        <f>'MASTER DATA'!AC100</f>
        <v>0.75</v>
      </c>
      <c r="EC3" s="70">
        <f>'MASTER DATA'!AD100</f>
        <v>0.75</v>
      </c>
      <c r="ED3" s="70">
        <f>'MASTER DATA'!AE100</f>
        <v>0.75</v>
      </c>
      <c r="EE3" s="70">
        <f>'MASTER DATA'!AF100</f>
        <v>0.75</v>
      </c>
      <c r="EF3" s="70">
        <f>'MASTER DATA'!AG100</f>
        <v>0.75</v>
      </c>
      <c r="EG3" s="70">
        <f>'MASTER DATA'!AH100</f>
        <v>0.75</v>
      </c>
      <c r="EH3" s="70">
        <f>Update!D40</f>
        <v>0.75</v>
      </c>
      <c r="EI3" s="70">
        <f>Update!E40</f>
        <v>0.75</v>
      </c>
      <c r="EJ3" s="70">
        <f>Update!F40</f>
        <v>0.75</v>
      </c>
      <c r="EK3" s="70">
        <f>Update!G40</f>
        <v>0.75</v>
      </c>
      <c r="EL3" s="70">
        <f>Update!H40</f>
        <v>0.75</v>
      </c>
      <c r="EM3" s="70">
        <f>Update!I40</f>
        <v>0.75</v>
      </c>
      <c r="EN3" s="70">
        <f>Update!J40</f>
        <v>0.75</v>
      </c>
      <c r="EO3" s="70">
        <f>Update!K40</f>
        <v>0.75</v>
      </c>
      <c r="EP3" s="70">
        <f>Update!L40</f>
        <v>0.75</v>
      </c>
      <c r="EQ3" s="70">
        <f>Update!M40</f>
        <v>0.75</v>
      </c>
      <c r="ER3" s="70">
        <f>Update!N40</f>
        <v>0.75</v>
      </c>
      <c r="ES3" s="70">
        <f>Update!O40</f>
        <v>0.75</v>
      </c>
      <c r="ET3" s="70">
        <f>Update!P40</f>
        <v>0.75</v>
      </c>
      <c r="EU3" s="70">
        <f>Update!Q40</f>
        <v>0.75</v>
      </c>
      <c r="EV3" s="70">
        <f>Update!R40</f>
        <v>0.75</v>
      </c>
      <c r="EW3" s="70">
        <f>Update!S40</f>
        <v>0.75</v>
      </c>
      <c r="EX3" s="70">
        <f>Update!T40</f>
        <v>0.75</v>
      </c>
      <c r="EY3" s="70">
        <f>Update!U40</f>
        <v>0.75</v>
      </c>
      <c r="EZ3" s="70">
        <f>Update!V40</f>
        <v>0.65</v>
      </c>
      <c r="FA3" s="70"/>
      <c r="FB3" s="70"/>
      <c r="FC3" s="70"/>
      <c r="FD3" s="70"/>
      <c r="FE3" s="70"/>
      <c r="FF3" s="70"/>
      <c r="FG3" s="70"/>
      <c r="FH3" s="70"/>
      <c r="FI3" s="70"/>
      <c r="FJ3" s="70"/>
      <c r="FK3" s="70"/>
      <c r="FL3" s="70"/>
      <c r="FM3" s="70"/>
      <c r="FN3" s="70"/>
      <c r="FO3" s="70"/>
      <c r="FP3" s="70"/>
      <c r="FQ3" s="70"/>
      <c r="FR3" s="70"/>
      <c r="FS3" s="70"/>
      <c r="FT3" s="70"/>
    </row>
    <row r="4" spans="1:176" ht="41.45" customHeight="1" x14ac:dyDescent="0.5">
      <c r="A4" s="237">
        <f>+A3+1</f>
        <v>46113</v>
      </c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229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DATA'!Q101</f>
        <v>0.54933333333333323</v>
      </c>
      <c r="DQ4" s="70">
        <f>'MASTER DATA'!R101</f>
        <v>0.53645161290322574</v>
      </c>
      <c r="DR4" s="70">
        <f>'MASTER DATA'!S101</f>
        <v>0.54300000000000004</v>
      </c>
      <c r="DS4" s="70">
        <f>'MASTER DATA'!T101</f>
        <v>0.55387096774193556</v>
      </c>
      <c r="DT4" s="70">
        <f>'MASTER DATA'!U101</f>
        <v>0.57096774193548383</v>
      </c>
      <c r="DU4" s="70">
        <f>'MASTER DATA'!V101</f>
        <v>0.59566666666666657</v>
      </c>
      <c r="DV4" s="70">
        <f>'MASTER DATA'!W101</f>
        <v>0.57935483870967741</v>
      </c>
      <c r="DW4" s="70">
        <f>'MASTER DATA'!X101</f>
        <v>0.64103448275862107</v>
      </c>
      <c r="DX4" s="70">
        <f>'MASTER DATA'!Y101</f>
        <v>0.6096666666666668</v>
      </c>
      <c r="DY4" s="70">
        <f>'MASTER DATA'!Z101</f>
        <v>0.57870967741935475</v>
      </c>
      <c r="DZ4" s="70">
        <f>'MASTER DATA'!AA101</f>
        <v>0.56862068965517243</v>
      </c>
      <c r="EA4" s="70">
        <f>'MASTER DATA'!AB101</f>
        <v>0.52870967741935471</v>
      </c>
      <c r="EB4" s="70">
        <f>'MASTER DATA'!AC101</f>
        <v>0.56000000000000005</v>
      </c>
      <c r="EC4" s="70">
        <f>'MASTER DATA'!AD101</f>
        <v>0.63</v>
      </c>
      <c r="ED4" s="70">
        <f>'MASTER DATA'!AE101</f>
        <v>0.67</v>
      </c>
      <c r="EE4" s="70">
        <f>'MASTER DATA'!AF101</f>
        <v>0.62</v>
      </c>
      <c r="EF4" s="70">
        <f>'MASTER DATA'!AG101</f>
        <v>0.55000000000000004</v>
      </c>
      <c r="EG4" s="70">
        <f>'MASTER DATA'!AH101</f>
        <v>0.54</v>
      </c>
      <c r="EH4" s="70">
        <f>Update!D41</f>
        <v>0.60899999999999999</v>
      </c>
      <c r="EI4" s="70">
        <f>Update!E41</f>
        <v>0.68200000000000005</v>
      </c>
      <c r="EJ4" s="70">
        <f>Update!F41</f>
        <v>0.63300000000000001</v>
      </c>
      <c r="EK4" s="70">
        <f>Update!G41</f>
        <v>0.65</v>
      </c>
      <c r="EL4" s="70">
        <f>Update!H41</f>
        <v>0.68</v>
      </c>
      <c r="EM4" s="70">
        <f>Update!I41</f>
        <v>0.69</v>
      </c>
      <c r="EN4" s="70">
        <f>Update!J41</f>
        <v>0.68</v>
      </c>
      <c r="EO4" s="70">
        <f>Update!K41</f>
        <v>0.72</v>
      </c>
      <c r="EP4" s="70">
        <f>Update!L41</f>
        <v>0.68</v>
      </c>
      <c r="EQ4" s="70">
        <f>Update!M41</f>
        <v>0.68</v>
      </c>
      <c r="ER4" s="70">
        <f>Update!N41</f>
        <v>0.68</v>
      </c>
      <c r="ES4" s="70">
        <f>Update!O41</f>
        <v>0.69</v>
      </c>
      <c r="ET4" s="70">
        <f>Update!P41</f>
        <v>0.63</v>
      </c>
      <c r="EU4" s="70">
        <f>Update!Q41</f>
        <v>0.61</v>
      </c>
      <c r="EV4" s="70">
        <f>Update!R41</f>
        <v>0.56000000000000005</v>
      </c>
      <c r="EW4" s="70">
        <f>Update!S41</f>
        <v>0.54</v>
      </c>
      <c r="EX4" s="70">
        <f>Update!T41</f>
        <v>0.57999999999999996</v>
      </c>
      <c r="EY4" s="70">
        <f>Update!U41</f>
        <v>0.59</v>
      </c>
      <c r="EZ4" s="70">
        <f>Update!V41</f>
        <v>0</v>
      </c>
      <c r="FA4" s="70"/>
      <c r="FB4" s="70"/>
      <c r="FC4" s="70"/>
      <c r="FD4" s="70"/>
      <c r="FE4" s="70"/>
      <c r="FF4" s="70"/>
      <c r="FG4" s="70"/>
      <c r="FH4" s="70"/>
      <c r="FI4" s="70"/>
      <c r="FJ4" s="70"/>
      <c r="FK4" s="70"/>
      <c r="FL4" s="70"/>
      <c r="FM4" s="70"/>
      <c r="FN4" s="70"/>
      <c r="FO4" s="70"/>
      <c r="FP4" s="70"/>
      <c r="FQ4" s="70"/>
      <c r="FR4" s="70"/>
      <c r="FS4" s="70"/>
      <c r="FT4" s="70"/>
    </row>
    <row r="5" spans="1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172" t="str">
        <f>'MASTER DATA'!C100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76" s="75" customFormat="1" ht="38.25" customHeight="1" x14ac:dyDescent="0.5">
      <c r="B7" s="251" t="s">
        <v>188</v>
      </c>
      <c r="C7" s="251"/>
      <c r="D7" s="251"/>
      <c r="E7" s="251"/>
      <c r="F7" s="252"/>
      <c r="G7" s="296" t="str">
        <f>'MASTER DATA'!B100</f>
        <v>Coke Sulphur CO#4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50">
        <f>HLOOKUP($A$3,Update!$B$2:$AAZ$1000,40,0)</f>
        <v>0.59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76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76" ht="195" customHeight="1" x14ac:dyDescent="0.35">
      <c r="B9" s="83"/>
      <c r="G9" s="84">
        <f>ED4</f>
        <v>0.67</v>
      </c>
      <c r="AH9" s="57"/>
      <c r="AK9" s="75">
        <f>222/224*100</f>
        <v>99.107142857142861</v>
      </c>
    </row>
    <row r="10" spans="1:176" ht="408.75" customHeight="1" x14ac:dyDescent="0.25">
      <c r="B10" s="247" t="str">
        <f>G7</f>
        <v>Coke Sulphur CO#4</v>
      </c>
      <c r="G10" s="84">
        <f>EE3</f>
        <v>0.75</v>
      </c>
      <c r="AH10" s="57"/>
      <c r="AI10" s="85"/>
    </row>
    <row r="11" spans="1:176" ht="408" customHeight="1" x14ac:dyDescent="0.25">
      <c r="B11" s="247"/>
      <c r="AH11" s="57"/>
    </row>
    <row r="12" spans="1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76" s="91" customFormat="1" ht="105.75" customHeight="1" x14ac:dyDescent="0.25">
      <c r="B13" s="89" t="s">
        <v>191</v>
      </c>
      <c r="C13" s="90">
        <f>A4</f>
        <v>46113</v>
      </c>
      <c r="D13" s="90">
        <f>C13+1</f>
        <v>46114</v>
      </c>
      <c r="E13" s="90">
        <f t="shared" ref="E13:AG13" si="0">D13+1</f>
        <v>46115</v>
      </c>
      <c r="F13" s="90">
        <f t="shared" si="0"/>
        <v>46116</v>
      </c>
      <c r="G13" s="90">
        <f t="shared" si="0"/>
        <v>46117</v>
      </c>
      <c r="H13" s="90">
        <f t="shared" si="0"/>
        <v>46118</v>
      </c>
      <c r="I13" s="90">
        <f t="shared" si="0"/>
        <v>46119</v>
      </c>
      <c r="J13" s="90">
        <f t="shared" si="0"/>
        <v>46120</v>
      </c>
      <c r="K13" s="90">
        <f t="shared" si="0"/>
        <v>46121</v>
      </c>
      <c r="L13" s="90">
        <f t="shared" si="0"/>
        <v>46122</v>
      </c>
      <c r="M13" s="90">
        <f t="shared" si="0"/>
        <v>46123</v>
      </c>
      <c r="N13" s="90">
        <f t="shared" si="0"/>
        <v>46124</v>
      </c>
      <c r="O13" s="90">
        <f t="shared" si="0"/>
        <v>46125</v>
      </c>
      <c r="P13" s="90">
        <f t="shared" si="0"/>
        <v>46126</v>
      </c>
      <c r="Q13" s="90">
        <f t="shared" si="0"/>
        <v>46127</v>
      </c>
      <c r="R13" s="90">
        <f t="shared" si="0"/>
        <v>46128</v>
      </c>
      <c r="S13" s="90">
        <f t="shared" si="0"/>
        <v>46129</v>
      </c>
      <c r="T13" s="90">
        <f t="shared" si="0"/>
        <v>46130</v>
      </c>
      <c r="U13" s="90">
        <f t="shared" si="0"/>
        <v>46131</v>
      </c>
      <c r="V13" s="90">
        <f t="shared" si="0"/>
        <v>46132</v>
      </c>
      <c r="W13" s="90">
        <f t="shared" si="0"/>
        <v>46133</v>
      </c>
      <c r="X13" s="90">
        <f t="shared" si="0"/>
        <v>46134</v>
      </c>
      <c r="Y13" s="90">
        <f t="shared" si="0"/>
        <v>46135</v>
      </c>
      <c r="Z13" s="90">
        <f t="shared" si="0"/>
        <v>46136</v>
      </c>
      <c r="AA13" s="90">
        <f t="shared" si="0"/>
        <v>46137</v>
      </c>
      <c r="AB13" s="90">
        <f t="shared" si="0"/>
        <v>46138</v>
      </c>
      <c r="AC13" s="90">
        <f t="shared" si="0"/>
        <v>46139</v>
      </c>
      <c r="AD13" s="90">
        <f t="shared" si="0"/>
        <v>46140</v>
      </c>
      <c r="AE13" s="90">
        <f t="shared" si="0"/>
        <v>46141</v>
      </c>
      <c r="AF13" s="90">
        <f t="shared" si="0"/>
        <v>46142</v>
      </c>
      <c r="AG13" s="90">
        <f t="shared" si="0"/>
        <v>46143</v>
      </c>
    </row>
    <row r="14" spans="1:176" ht="48" customHeight="1" x14ac:dyDescent="0.4">
      <c r="B14" s="58" t="s">
        <v>5</v>
      </c>
      <c r="C14" s="243">
        <v>0.6</v>
      </c>
      <c r="D14" s="243">
        <v>0.59</v>
      </c>
      <c r="E14" s="243">
        <v>0.6</v>
      </c>
      <c r="F14" s="243">
        <v>0.61</v>
      </c>
      <c r="G14" s="243">
        <v>0.61</v>
      </c>
      <c r="H14" s="243">
        <v>0.62</v>
      </c>
      <c r="I14" s="243">
        <v>0.61</v>
      </c>
      <c r="J14" s="243">
        <v>0.59</v>
      </c>
      <c r="K14" s="243">
        <v>0.57999999999999996</v>
      </c>
      <c r="L14" s="243">
        <v>0.61</v>
      </c>
      <c r="M14" s="243">
        <v>0.59</v>
      </c>
      <c r="N14" s="243">
        <v>0.6</v>
      </c>
      <c r="O14" s="243">
        <v>0.6</v>
      </c>
      <c r="P14" s="243"/>
      <c r="Q14" s="243"/>
      <c r="R14" s="243"/>
      <c r="S14" s="243"/>
      <c r="T14" s="243"/>
      <c r="U14" s="243"/>
      <c r="V14" s="243"/>
      <c r="W14" s="243"/>
      <c r="X14" s="243"/>
      <c r="Y14" s="243"/>
      <c r="Z14" s="243"/>
      <c r="AA14" s="243"/>
      <c r="AB14" s="243"/>
      <c r="AC14" s="243"/>
      <c r="AD14" s="243"/>
      <c r="AE14" s="243"/>
      <c r="AF14" s="243"/>
      <c r="AG14" s="244"/>
    </row>
    <row r="15" spans="1:176" ht="48" customHeight="1" x14ac:dyDescent="0.35">
      <c r="B15" s="58" t="s">
        <v>4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1:176" ht="48" customHeight="1" x14ac:dyDescent="0.35">
      <c r="B16" s="58" t="s">
        <v>200</v>
      </c>
      <c r="C16" s="94">
        <v>0.62087000000000003</v>
      </c>
      <c r="D16" s="94">
        <v>0.62087000000000003</v>
      </c>
      <c r="E16" s="94">
        <v>0.62087000000000003</v>
      </c>
      <c r="F16" s="94">
        <v>0.62087000000000003</v>
      </c>
      <c r="G16" s="94">
        <v>0.62087000000000003</v>
      </c>
      <c r="H16" s="94">
        <v>0.62087000000000003</v>
      </c>
      <c r="I16" s="94">
        <v>0.62087000000000003</v>
      </c>
      <c r="J16" s="94">
        <v>0.62087000000000003</v>
      </c>
      <c r="K16" s="94">
        <v>0.62087000000000003</v>
      </c>
      <c r="L16" s="94">
        <v>0.62087000000000003</v>
      </c>
      <c r="M16" s="94">
        <v>0.62087000000000003</v>
      </c>
      <c r="N16" s="94">
        <v>0.62087000000000003</v>
      </c>
      <c r="O16" s="94">
        <v>0.62087000000000003</v>
      </c>
      <c r="P16" s="94">
        <v>0.62087000000000003</v>
      </c>
      <c r="Q16" s="94">
        <v>0.62087000000000003</v>
      </c>
      <c r="R16" s="94">
        <v>0.62087000000000003</v>
      </c>
      <c r="S16" s="94">
        <v>0.62087000000000003</v>
      </c>
      <c r="T16" s="94">
        <v>0.62087000000000003</v>
      </c>
      <c r="U16" s="94">
        <v>0.62087000000000003</v>
      </c>
      <c r="V16" s="94">
        <v>0.62087000000000003</v>
      </c>
      <c r="W16" s="94">
        <v>0.62087000000000003</v>
      </c>
      <c r="X16" s="94">
        <v>0.62087000000000003</v>
      </c>
      <c r="Y16" s="94">
        <v>0.62087000000000003</v>
      </c>
      <c r="Z16" s="94">
        <v>0.62087000000000003</v>
      </c>
      <c r="AA16" s="94">
        <v>0.62087000000000003</v>
      </c>
      <c r="AB16" s="94">
        <v>0.62087000000000003</v>
      </c>
      <c r="AC16" s="94">
        <v>0.62087000000000003</v>
      </c>
      <c r="AD16" s="94">
        <v>0.62087000000000003</v>
      </c>
      <c r="AE16" s="94">
        <v>0.62087000000000003</v>
      </c>
      <c r="AF16" s="94">
        <v>0.62087000000000003</v>
      </c>
      <c r="AG16" s="94">
        <v>0.62087000000000003</v>
      </c>
      <c r="AH16"/>
    </row>
    <row r="17" spans="2:34" ht="48" customHeight="1" x14ac:dyDescent="0.35">
      <c r="B17" s="58" t="s">
        <v>201</v>
      </c>
      <c r="C17" s="94">
        <v>0.58806000000000003</v>
      </c>
      <c r="D17" s="94">
        <v>0.58806000000000003</v>
      </c>
      <c r="E17" s="94">
        <v>0.58806000000000003</v>
      </c>
      <c r="F17" s="94">
        <v>0.58806000000000003</v>
      </c>
      <c r="G17" s="94">
        <v>0.58806000000000003</v>
      </c>
      <c r="H17" s="94">
        <v>0.58806000000000003</v>
      </c>
      <c r="I17" s="94">
        <v>0.58806000000000003</v>
      </c>
      <c r="J17" s="94">
        <v>0.58806000000000003</v>
      </c>
      <c r="K17" s="94">
        <v>0.58806000000000003</v>
      </c>
      <c r="L17" s="94">
        <v>0.58806000000000003</v>
      </c>
      <c r="M17" s="94">
        <v>0.58806000000000003</v>
      </c>
      <c r="N17" s="94">
        <v>0.58806000000000003</v>
      </c>
      <c r="O17" s="94">
        <v>0.58806000000000003</v>
      </c>
      <c r="P17" s="94">
        <v>0.58806000000000003</v>
      </c>
      <c r="Q17" s="94">
        <v>0.58806000000000003</v>
      </c>
      <c r="R17" s="94">
        <v>0.58806000000000003</v>
      </c>
      <c r="S17" s="94">
        <v>0.58806000000000003</v>
      </c>
      <c r="T17" s="94">
        <v>0.58806000000000003</v>
      </c>
      <c r="U17" s="94">
        <v>0.58806000000000003</v>
      </c>
      <c r="V17" s="94">
        <v>0.58806000000000003</v>
      </c>
      <c r="W17" s="94">
        <v>0.58806000000000003</v>
      </c>
      <c r="X17" s="94">
        <v>0.58806000000000003</v>
      </c>
      <c r="Y17" s="94">
        <v>0.58806000000000003</v>
      </c>
      <c r="Z17" s="94">
        <v>0.58806000000000003</v>
      </c>
      <c r="AA17" s="94">
        <v>0.58806000000000003</v>
      </c>
      <c r="AB17" s="94">
        <v>0.58806000000000003</v>
      </c>
      <c r="AC17" s="94">
        <v>0.58806000000000003</v>
      </c>
      <c r="AD17" s="94">
        <v>0.58806000000000003</v>
      </c>
      <c r="AE17" s="94">
        <v>0.58806000000000003</v>
      </c>
      <c r="AF17" s="94">
        <v>0.58806000000000003</v>
      </c>
      <c r="AG17" s="94">
        <v>0.58806000000000003</v>
      </c>
      <c r="AH17" s="58"/>
    </row>
    <row r="18" spans="2:34" ht="48" customHeight="1" x14ac:dyDescent="0.35">
      <c r="B18" s="58" t="s">
        <v>225</v>
      </c>
      <c r="C18" s="94">
        <v>0.55525999999999998</v>
      </c>
      <c r="D18" s="94">
        <v>0.55525999999999998</v>
      </c>
      <c r="E18" s="94">
        <v>0.55525999999999998</v>
      </c>
      <c r="F18" s="94">
        <v>0.55525999999999998</v>
      </c>
      <c r="G18" s="94">
        <v>0.55525999999999998</v>
      </c>
      <c r="H18" s="94">
        <v>0.55525999999999998</v>
      </c>
      <c r="I18" s="94">
        <v>0.55525999999999998</v>
      </c>
      <c r="J18" s="94">
        <v>0.55525999999999998</v>
      </c>
      <c r="K18" s="94">
        <v>0.55525999999999998</v>
      </c>
      <c r="L18" s="94">
        <v>0.55525999999999998</v>
      </c>
      <c r="M18" s="94">
        <v>0.55525999999999998</v>
      </c>
      <c r="N18" s="94">
        <v>0.55525999999999998</v>
      </c>
      <c r="O18" s="94">
        <v>0.55525999999999998</v>
      </c>
      <c r="P18" s="94">
        <v>0.55525999999999998</v>
      </c>
      <c r="Q18" s="94">
        <v>0.55525999999999998</v>
      </c>
      <c r="R18" s="94">
        <v>0.55525999999999998</v>
      </c>
      <c r="S18" s="94">
        <v>0.55525999999999998</v>
      </c>
      <c r="T18" s="94">
        <v>0.55525999999999998</v>
      </c>
      <c r="U18" s="94">
        <v>0.55525999999999998</v>
      </c>
      <c r="V18" s="94">
        <v>0.55525999999999998</v>
      </c>
      <c r="W18" s="94">
        <v>0.55525999999999998</v>
      </c>
      <c r="X18" s="94">
        <v>0.55525999999999998</v>
      </c>
      <c r="Y18" s="94">
        <v>0.55525999999999998</v>
      </c>
      <c r="Z18" s="94">
        <v>0.55525999999999998</v>
      </c>
      <c r="AA18" s="94">
        <v>0.55525999999999998</v>
      </c>
      <c r="AB18" s="94">
        <v>0.55525999999999998</v>
      </c>
      <c r="AC18" s="94">
        <v>0.55525999999999998</v>
      </c>
      <c r="AD18" s="94">
        <v>0.55525999999999998</v>
      </c>
      <c r="AE18" s="94">
        <v>0.55525999999999998</v>
      </c>
      <c r="AF18" s="94">
        <v>0.55525999999999998</v>
      </c>
      <c r="AG18" s="94">
        <v>0.55525999999999998</v>
      </c>
      <c r="AH18" s="58"/>
    </row>
    <row r="19" spans="2:34" ht="63" x14ac:dyDescent="0.35">
      <c r="B19" s="96" t="s">
        <v>192</v>
      </c>
      <c r="C19" s="248"/>
      <c r="D19" s="248"/>
      <c r="E19" s="248"/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customHeight="1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</mergeCells>
  <conditionalFormatting sqref="C15:AG15">
    <cfRule type="cellIs" dxfId="6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theme="9" tint="0.59999389629810485"/>
    <pageSetUpPr fitToPage="1"/>
  </sheetPr>
  <dimension ref="A1:ZY54"/>
  <sheetViews>
    <sheetView topLeftCell="A11" zoomScale="40" zoomScaleNormal="40" workbookViewId="0">
      <selection activeCell="O14" sqref="O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2" width="14.28515625" style="46" customWidth="1"/>
    <col min="153" max="153" width="12.28515625" style="46" bestFit="1" customWidth="1"/>
    <col min="154" max="155" width="12.7109375" style="46" bestFit="1" customWidth="1"/>
    <col min="156" max="16384" width="9.28515625" style="46"/>
  </cols>
  <sheetData>
    <row r="1" spans="1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Ash CO#3</v>
      </c>
      <c r="DR1" s="56" t="str">
        <f>S6</f>
        <v>%</v>
      </c>
    </row>
    <row r="2" spans="1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</row>
    <row r="3" spans="1:176" ht="41.45" customHeight="1" x14ac:dyDescent="0.5">
      <c r="A3" s="237">
        <f>'CKPI Sp Power Cons CO 4'!$A$3</f>
        <v>46112</v>
      </c>
      <c r="B3" s="25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250">
        <f>HLOOKUP($G$3,Update!$B$2:$AAZ$1000,12,0)</f>
        <v>13.2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DATA'!Q67</f>
        <v>12.5</v>
      </c>
      <c r="DQ3" s="70">
        <f>'MASTER DATA'!R67</f>
        <v>12.5</v>
      </c>
      <c r="DR3" s="70">
        <f>'MASTER DATA'!S67</f>
        <v>12.5</v>
      </c>
      <c r="DS3" s="70">
        <f>'MASTER DATA'!T67</f>
        <v>12.5</v>
      </c>
      <c r="DT3" s="70">
        <f>'MASTER DATA'!U67</f>
        <v>12.5</v>
      </c>
      <c r="DU3" s="70">
        <f>'MASTER DATA'!V67</f>
        <v>12.5</v>
      </c>
      <c r="DV3" s="70">
        <f>'MASTER DATA'!W67</f>
        <v>12.5</v>
      </c>
      <c r="DW3" s="70">
        <f>'MASTER DATA'!X67</f>
        <v>12.5</v>
      </c>
      <c r="DX3" s="70">
        <f>'MASTER DATA'!Y67</f>
        <v>12.5</v>
      </c>
      <c r="DY3" s="70">
        <f>'MASTER DATA'!Z67</f>
        <v>12.5</v>
      </c>
      <c r="DZ3" s="70">
        <f>'MASTER DATA'!AA67</f>
        <v>12.5</v>
      </c>
      <c r="EA3" s="70">
        <f>'MASTER DATA'!AB67</f>
        <v>12.5</v>
      </c>
      <c r="EB3" s="70">
        <f>'MASTER DATA'!AC67</f>
        <v>12.7</v>
      </c>
      <c r="EC3" s="70">
        <f>'MASTER DATA'!AD67</f>
        <v>12.7</v>
      </c>
      <c r="ED3" s="70">
        <f>'MASTER DATA'!AE67</f>
        <v>12.7</v>
      </c>
      <c r="EE3" s="70">
        <f>'MASTER DATA'!AF67</f>
        <v>12.7</v>
      </c>
      <c r="EF3" s="70">
        <f>'MASTER DATA'!AG67</f>
        <v>12.7</v>
      </c>
      <c r="EG3" s="70">
        <f>'MASTER DATA'!AH67</f>
        <v>12.7</v>
      </c>
      <c r="EH3" s="70">
        <f>Update!D13</f>
        <v>12.7</v>
      </c>
      <c r="EI3" s="70">
        <f>Update!E13</f>
        <v>12.7</v>
      </c>
      <c r="EJ3" s="70">
        <f>Update!F13</f>
        <v>12.7</v>
      </c>
      <c r="EK3" s="70">
        <f>Update!G13</f>
        <v>12.7</v>
      </c>
      <c r="EL3" s="70">
        <f>Update!H13</f>
        <v>12.7</v>
      </c>
      <c r="EM3" s="70">
        <f>Update!I13</f>
        <v>12.7</v>
      </c>
      <c r="EN3" s="70">
        <f>Update!J13</f>
        <v>12.7</v>
      </c>
      <c r="EO3" s="70">
        <f>Update!K13</f>
        <v>12.7</v>
      </c>
      <c r="EP3" s="70">
        <f>Update!L13</f>
        <v>12.7</v>
      </c>
      <c r="EQ3" s="70">
        <f>Update!M13</f>
        <v>12.7</v>
      </c>
      <c r="ER3" s="70">
        <f>Update!N13</f>
        <v>12.7</v>
      </c>
      <c r="ES3" s="70">
        <f>Update!O13</f>
        <v>12.7</v>
      </c>
      <c r="ET3" s="70">
        <f>Update!P13</f>
        <v>12.7</v>
      </c>
      <c r="EU3" s="70">
        <f>Update!Q13</f>
        <v>12.7</v>
      </c>
      <c r="EV3" s="70">
        <f>Update!R13</f>
        <v>12.7</v>
      </c>
      <c r="EW3" s="70">
        <f>Update!S13</f>
        <v>13.21</v>
      </c>
      <c r="EX3" s="70">
        <f>Update!T13</f>
        <v>13.3</v>
      </c>
      <c r="EY3" s="70">
        <f>Update!U13</f>
        <v>13.3</v>
      </c>
      <c r="EZ3" s="70"/>
      <c r="FA3" s="70"/>
      <c r="FB3" s="70"/>
      <c r="FC3" s="70"/>
      <c r="FD3" s="70"/>
      <c r="FE3" s="70"/>
      <c r="FF3" s="70"/>
      <c r="FG3" s="70"/>
      <c r="FH3" s="70"/>
      <c r="FI3" s="70"/>
      <c r="FJ3" s="70"/>
      <c r="FK3" s="70"/>
      <c r="FL3" s="70"/>
      <c r="FM3" s="70"/>
      <c r="FN3" s="70"/>
      <c r="FO3" s="70"/>
      <c r="FP3" s="70"/>
      <c r="FQ3" s="70"/>
      <c r="FR3" s="70"/>
      <c r="FS3" s="70"/>
      <c r="FT3" s="70"/>
    </row>
    <row r="4" spans="1:176" ht="41.45" customHeight="1" x14ac:dyDescent="0.5">
      <c r="A4" s="237">
        <f>+A3+1</f>
        <v>46113</v>
      </c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DATA'!Q68</f>
        <v>12.198333333333334</v>
      </c>
      <c r="DQ4" s="70">
        <f>'MASTER DATA'!R68</f>
        <v>12.395806451612906</v>
      </c>
      <c r="DR4" s="70">
        <f>'MASTER DATA'!S68</f>
        <v>12.232333333333335</v>
      </c>
      <c r="DS4" s="70">
        <f>'MASTER DATA'!T68</f>
        <v>11.884838709677419</v>
      </c>
      <c r="DT4" s="70">
        <f>'MASTER DATA'!U68</f>
        <v>11.674838709677417</v>
      </c>
      <c r="DU4" s="70">
        <f>'MASTER DATA'!V68</f>
        <v>11.768333333333333</v>
      </c>
      <c r="DV4" s="70">
        <f>'MASTER DATA'!W68</f>
        <v>11.930645161290323</v>
      </c>
      <c r="DW4" s="70">
        <f>'MASTER DATA'!X68</f>
        <v>11.649666666666667</v>
      </c>
      <c r="DX4" s="70">
        <f>'MASTER DATA'!Y68</f>
        <v>11.759354838709674</v>
      </c>
      <c r="DY4" s="70">
        <f>'MASTER DATA'!Z68</f>
        <v>11.748387096774193</v>
      </c>
      <c r="DZ4" s="70">
        <f>'MASTER DATA'!AA68</f>
        <v>11.651034482758627</v>
      </c>
      <c r="EA4" s="70">
        <f>'MASTER DATA'!AB68</f>
        <v>11.955161290322581</v>
      </c>
      <c r="EB4" s="70">
        <f>'MASTER DATA'!AC68</f>
        <v>11.991999999999999</v>
      </c>
      <c r="EC4" s="70">
        <f>'MASTER DATA'!AD68</f>
        <v>11.576774193548385</v>
      </c>
      <c r="ED4" s="70">
        <f>'MASTER DATA'!AE68</f>
        <v>11.459000000000001</v>
      </c>
      <c r="EE4" s="70">
        <f>'MASTER DATA'!AF68</f>
        <v>11.983870967741936</v>
      </c>
      <c r="EF4" s="70">
        <f>'MASTER DATA'!AG68</f>
        <v>12.4</v>
      </c>
      <c r="EG4" s="70">
        <f>'MASTER DATA'!AH68</f>
        <v>12.22</v>
      </c>
      <c r="EH4" s="70">
        <f>Update!D14</f>
        <v>11.99</v>
      </c>
      <c r="EI4" s="70">
        <f>Update!E14</f>
        <v>12.34</v>
      </c>
      <c r="EJ4" s="70">
        <f>Update!F14</f>
        <v>11.88</v>
      </c>
      <c r="EK4" s="70">
        <f>Update!G14</f>
        <v>11.99</v>
      </c>
      <c r="EL4" s="70">
        <f>Update!H14</f>
        <v>12.05</v>
      </c>
      <c r="EM4" s="70">
        <f>Update!I14</f>
        <v>11.9</v>
      </c>
      <c r="EN4" s="70">
        <f>Update!J14</f>
        <v>12</v>
      </c>
      <c r="EO4" s="70">
        <f>Update!K14</f>
        <v>11.8</v>
      </c>
      <c r="EP4" s="70">
        <f>Update!L14</f>
        <v>12.25</v>
      </c>
      <c r="EQ4" s="70">
        <f>Update!M14</f>
        <v>12.13</v>
      </c>
      <c r="ER4" s="70">
        <f>Update!N14</f>
        <v>12.39</v>
      </c>
      <c r="ES4" s="70">
        <f>Update!O14</f>
        <v>12.42</v>
      </c>
      <c r="ET4" s="70">
        <f>Update!P14</f>
        <v>12.59</v>
      </c>
      <c r="EU4" s="70">
        <f>Update!Q14</f>
        <v>12.87</v>
      </c>
      <c r="EV4" s="70">
        <f>Update!R14</f>
        <v>13.08</v>
      </c>
      <c r="EW4" s="70">
        <f>Update!S14</f>
        <v>13.1</v>
      </c>
      <c r="EX4" s="70">
        <f>Update!T14</f>
        <v>13.1</v>
      </c>
      <c r="EY4" s="70">
        <f>Update!U14</f>
        <v>13.26</v>
      </c>
      <c r="EZ4" s="70"/>
      <c r="FA4" s="70"/>
      <c r="FB4" s="70"/>
      <c r="FC4" s="70"/>
      <c r="FD4" s="70"/>
      <c r="FE4" s="70"/>
      <c r="FF4" s="70"/>
      <c r="FG4" s="70"/>
      <c r="FH4" s="70"/>
      <c r="FI4" s="70"/>
      <c r="FJ4" s="70"/>
      <c r="FK4" s="70"/>
      <c r="FL4" s="70"/>
      <c r="FM4" s="70"/>
      <c r="FN4" s="70"/>
      <c r="FO4" s="70"/>
      <c r="FP4" s="70"/>
      <c r="FQ4" s="70"/>
      <c r="FR4" s="70"/>
      <c r="FS4" s="70"/>
      <c r="FT4" s="70"/>
    </row>
    <row r="5" spans="1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DATA'!C67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76" s="75" customFormat="1" ht="38.25" customHeight="1" x14ac:dyDescent="0.5">
      <c r="B7" s="251" t="s">
        <v>188</v>
      </c>
      <c r="C7" s="251"/>
      <c r="D7" s="251"/>
      <c r="E7" s="251"/>
      <c r="F7" s="252"/>
      <c r="G7" s="296" t="str">
        <f>'MASTER DATA'!B67</f>
        <v>Coke Ash CO#3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50">
        <f>HLOOKUP($A$3,Update!$B$2:$AAZ$1000,13,0)</f>
        <v>13.26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76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76" ht="195" customHeight="1" x14ac:dyDescent="0.35">
      <c r="B9" s="83"/>
      <c r="G9" s="84">
        <f>ED4</f>
        <v>11.459000000000001</v>
      </c>
      <c r="AH9" s="57"/>
      <c r="AK9" s="75">
        <f>222/224*100</f>
        <v>99.107142857142861</v>
      </c>
    </row>
    <row r="10" spans="1:176" ht="408.75" customHeight="1" x14ac:dyDescent="0.25">
      <c r="B10" s="247" t="str">
        <f>G7</f>
        <v>Coke Ash CO#3</v>
      </c>
      <c r="G10" s="84">
        <f>EE3</f>
        <v>12.7</v>
      </c>
      <c r="AH10" s="57"/>
      <c r="AI10" s="85"/>
    </row>
    <row r="11" spans="1:176" ht="408" customHeight="1" x14ac:dyDescent="0.25">
      <c r="B11" s="247"/>
      <c r="AH11" s="57"/>
    </row>
    <row r="12" spans="1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76" s="91" customFormat="1" ht="105.75" customHeight="1" x14ac:dyDescent="0.25">
      <c r="B13" s="89" t="s">
        <v>191</v>
      </c>
      <c r="C13" s="90">
        <f>A4</f>
        <v>46113</v>
      </c>
      <c r="D13" s="90">
        <f>C13+1</f>
        <v>46114</v>
      </c>
      <c r="E13" s="90">
        <f t="shared" ref="E13:AG13" si="0">D13+1</f>
        <v>46115</v>
      </c>
      <c r="F13" s="90">
        <f t="shared" si="0"/>
        <v>46116</v>
      </c>
      <c r="G13" s="90">
        <f t="shared" si="0"/>
        <v>46117</v>
      </c>
      <c r="H13" s="90">
        <f t="shared" si="0"/>
        <v>46118</v>
      </c>
      <c r="I13" s="90">
        <f t="shared" si="0"/>
        <v>46119</v>
      </c>
      <c r="J13" s="90">
        <f t="shared" si="0"/>
        <v>46120</v>
      </c>
      <c r="K13" s="90">
        <f t="shared" si="0"/>
        <v>46121</v>
      </c>
      <c r="L13" s="90">
        <f t="shared" si="0"/>
        <v>46122</v>
      </c>
      <c r="M13" s="90">
        <f t="shared" si="0"/>
        <v>46123</v>
      </c>
      <c r="N13" s="90">
        <f t="shared" si="0"/>
        <v>46124</v>
      </c>
      <c r="O13" s="90">
        <f t="shared" si="0"/>
        <v>46125</v>
      </c>
      <c r="P13" s="90">
        <f t="shared" si="0"/>
        <v>46126</v>
      </c>
      <c r="Q13" s="90">
        <f t="shared" si="0"/>
        <v>46127</v>
      </c>
      <c r="R13" s="90">
        <f t="shared" si="0"/>
        <v>46128</v>
      </c>
      <c r="S13" s="90">
        <f t="shared" si="0"/>
        <v>46129</v>
      </c>
      <c r="T13" s="90">
        <f t="shared" si="0"/>
        <v>46130</v>
      </c>
      <c r="U13" s="90">
        <f t="shared" si="0"/>
        <v>46131</v>
      </c>
      <c r="V13" s="90">
        <f t="shared" si="0"/>
        <v>46132</v>
      </c>
      <c r="W13" s="90">
        <f t="shared" si="0"/>
        <v>46133</v>
      </c>
      <c r="X13" s="90">
        <f t="shared" si="0"/>
        <v>46134</v>
      </c>
      <c r="Y13" s="90">
        <f t="shared" si="0"/>
        <v>46135</v>
      </c>
      <c r="Z13" s="90">
        <f t="shared" si="0"/>
        <v>46136</v>
      </c>
      <c r="AA13" s="90">
        <f t="shared" si="0"/>
        <v>46137</v>
      </c>
      <c r="AB13" s="90">
        <f t="shared" si="0"/>
        <v>46138</v>
      </c>
      <c r="AC13" s="90">
        <f t="shared" si="0"/>
        <v>46139</v>
      </c>
      <c r="AD13" s="90">
        <f t="shared" si="0"/>
        <v>46140</v>
      </c>
      <c r="AE13" s="90">
        <f t="shared" si="0"/>
        <v>46141</v>
      </c>
      <c r="AF13" s="90">
        <f t="shared" si="0"/>
        <v>46142</v>
      </c>
      <c r="AG13" s="90">
        <f t="shared" si="0"/>
        <v>46143</v>
      </c>
    </row>
    <row r="14" spans="1:176" ht="48" customHeight="1" x14ac:dyDescent="0.35">
      <c r="B14" s="58" t="s">
        <v>5</v>
      </c>
      <c r="C14" s="173">
        <v>13.48</v>
      </c>
      <c r="D14" s="173">
        <v>13.65</v>
      </c>
      <c r="E14" s="173">
        <v>13.36</v>
      </c>
      <c r="F14" s="173">
        <v>13.43</v>
      </c>
      <c r="G14" s="173">
        <v>13.66</v>
      </c>
      <c r="H14" s="32">
        <v>13.35</v>
      </c>
      <c r="I14" s="32">
        <v>13.26</v>
      </c>
      <c r="J14" s="32">
        <v>13.31</v>
      </c>
      <c r="K14" s="32">
        <v>13.68</v>
      </c>
      <c r="L14" s="32">
        <v>13.63</v>
      </c>
      <c r="M14" s="32">
        <v>13.6</v>
      </c>
      <c r="N14" s="32">
        <v>13.65</v>
      </c>
      <c r="O14" s="32">
        <v>13.35</v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1:176" ht="48" customHeight="1" x14ac:dyDescent="0.35">
      <c r="B15" s="58" t="s">
        <v>4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1:176" ht="48" customHeight="1" x14ac:dyDescent="0.35">
      <c r="B16" s="58" t="s">
        <v>200</v>
      </c>
      <c r="C16" s="94">
        <v>13.749000000000001</v>
      </c>
      <c r="D16" s="94">
        <v>13.749000000000001</v>
      </c>
      <c r="E16" s="94">
        <v>13.749000000000001</v>
      </c>
      <c r="F16" s="94">
        <v>13.749000000000001</v>
      </c>
      <c r="G16" s="94">
        <v>13.749000000000001</v>
      </c>
      <c r="H16" s="94">
        <v>13.749000000000001</v>
      </c>
      <c r="I16" s="94">
        <v>13.749000000000001</v>
      </c>
      <c r="J16" s="94">
        <v>13.749000000000001</v>
      </c>
      <c r="K16" s="94">
        <v>13.749000000000001</v>
      </c>
      <c r="L16" s="94">
        <v>13.749000000000001</v>
      </c>
      <c r="M16" s="94">
        <v>13.749000000000001</v>
      </c>
      <c r="N16" s="94">
        <v>13.749000000000001</v>
      </c>
      <c r="O16" s="94">
        <v>13.749000000000001</v>
      </c>
      <c r="P16" s="94">
        <v>13.749000000000001</v>
      </c>
      <c r="Q16" s="94">
        <v>13.749000000000001</v>
      </c>
      <c r="R16" s="94">
        <v>13.749000000000001</v>
      </c>
      <c r="S16" s="94">
        <v>13.749000000000001</v>
      </c>
      <c r="T16" s="94">
        <v>13.749000000000001</v>
      </c>
      <c r="U16" s="94">
        <v>13.749000000000001</v>
      </c>
      <c r="V16" s="94">
        <v>13.749000000000001</v>
      </c>
      <c r="W16" s="94">
        <v>13.749000000000001</v>
      </c>
      <c r="X16" s="94">
        <v>13.749000000000001</v>
      </c>
      <c r="Y16" s="94">
        <v>13.749000000000001</v>
      </c>
      <c r="Z16" s="94">
        <v>13.749000000000001</v>
      </c>
      <c r="AA16" s="94">
        <v>13.749000000000001</v>
      </c>
      <c r="AB16" s="94">
        <v>13.749000000000001</v>
      </c>
      <c r="AC16" s="94">
        <v>13.749000000000001</v>
      </c>
      <c r="AD16" s="94">
        <v>13.749000000000001</v>
      </c>
      <c r="AE16" s="94">
        <v>13.749000000000001</v>
      </c>
      <c r="AF16" s="94">
        <v>13.749000000000001</v>
      </c>
      <c r="AG16" s="94">
        <v>13.749000000000001</v>
      </c>
      <c r="AH16"/>
    </row>
    <row r="17" spans="2:34" ht="48" customHeight="1" x14ac:dyDescent="0.35">
      <c r="B17" s="58" t="s">
        <v>201</v>
      </c>
      <c r="C17" s="94">
        <v>13.256</v>
      </c>
      <c r="D17" s="94">
        <v>13.256</v>
      </c>
      <c r="E17" s="94">
        <v>13.256</v>
      </c>
      <c r="F17" s="94">
        <v>13.256</v>
      </c>
      <c r="G17" s="94">
        <v>13.256</v>
      </c>
      <c r="H17" s="94">
        <v>13.256</v>
      </c>
      <c r="I17" s="94">
        <v>13.256</v>
      </c>
      <c r="J17" s="94">
        <v>13.256</v>
      </c>
      <c r="K17" s="94">
        <v>13.256</v>
      </c>
      <c r="L17" s="94">
        <v>13.256</v>
      </c>
      <c r="M17" s="94">
        <v>13.256</v>
      </c>
      <c r="N17" s="94">
        <v>13.256</v>
      </c>
      <c r="O17" s="94">
        <v>13.256</v>
      </c>
      <c r="P17" s="94">
        <v>13.256</v>
      </c>
      <c r="Q17" s="94">
        <v>13.256</v>
      </c>
      <c r="R17" s="94">
        <v>13.256</v>
      </c>
      <c r="S17" s="94">
        <v>13.256</v>
      </c>
      <c r="T17" s="94">
        <v>13.256</v>
      </c>
      <c r="U17" s="94">
        <v>13.256</v>
      </c>
      <c r="V17" s="94">
        <v>13.256</v>
      </c>
      <c r="W17" s="94">
        <v>13.256</v>
      </c>
      <c r="X17" s="94">
        <v>13.256</v>
      </c>
      <c r="Y17" s="94">
        <v>13.256</v>
      </c>
      <c r="Z17" s="94">
        <v>13.256</v>
      </c>
      <c r="AA17" s="94">
        <v>13.256</v>
      </c>
      <c r="AB17" s="94">
        <v>13.256</v>
      </c>
      <c r="AC17" s="94">
        <v>13.256</v>
      </c>
      <c r="AD17" s="94">
        <v>13.256</v>
      </c>
      <c r="AE17" s="94">
        <v>13.256</v>
      </c>
      <c r="AF17" s="94">
        <v>13.256</v>
      </c>
      <c r="AG17" s="94">
        <v>13.256</v>
      </c>
      <c r="AH17" s="58"/>
    </row>
    <row r="18" spans="2:34" ht="48" customHeight="1" x14ac:dyDescent="0.35">
      <c r="B18" s="58" t="s">
        <v>225</v>
      </c>
      <c r="C18" s="94">
        <v>12.763</v>
      </c>
      <c r="D18" s="94">
        <v>12.763</v>
      </c>
      <c r="E18" s="94">
        <v>12.763</v>
      </c>
      <c r="F18" s="94">
        <v>12.763</v>
      </c>
      <c r="G18" s="94">
        <v>12.763</v>
      </c>
      <c r="H18" s="94">
        <v>12.763</v>
      </c>
      <c r="I18" s="94">
        <v>12.763</v>
      </c>
      <c r="J18" s="94">
        <v>12.763</v>
      </c>
      <c r="K18" s="94">
        <v>12.763</v>
      </c>
      <c r="L18" s="94">
        <v>12.763</v>
      </c>
      <c r="M18" s="94">
        <v>12.763</v>
      </c>
      <c r="N18" s="94">
        <v>12.763</v>
      </c>
      <c r="O18" s="94">
        <v>12.763</v>
      </c>
      <c r="P18" s="94">
        <v>12.763</v>
      </c>
      <c r="Q18" s="94">
        <v>12.763</v>
      </c>
      <c r="R18" s="94">
        <v>12.763</v>
      </c>
      <c r="S18" s="94">
        <v>12.763</v>
      </c>
      <c r="T18" s="94">
        <v>12.763</v>
      </c>
      <c r="U18" s="94">
        <v>12.763</v>
      </c>
      <c r="V18" s="94">
        <v>12.763</v>
      </c>
      <c r="W18" s="94">
        <v>12.763</v>
      </c>
      <c r="X18" s="94">
        <v>12.763</v>
      </c>
      <c r="Y18" s="94">
        <v>12.763</v>
      </c>
      <c r="Z18" s="94">
        <v>12.763</v>
      </c>
      <c r="AA18" s="94">
        <v>12.763</v>
      </c>
      <c r="AB18" s="94">
        <v>12.763</v>
      </c>
      <c r="AC18" s="94">
        <v>12.763</v>
      </c>
      <c r="AD18" s="94">
        <v>12.763</v>
      </c>
      <c r="AE18" s="94">
        <v>12.763</v>
      </c>
      <c r="AF18" s="94">
        <v>12.763</v>
      </c>
      <c r="AG18" s="94">
        <v>12.763</v>
      </c>
      <c r="AH18" s="58"/>
    </row>
    <row r="19" spans="2:34" ht="63" x14ac:dyDescent="0.35">
      <c r="B19" s="96" t="s">
        <v>192</v>
      </c>
      <c r="C19" s="248"/>
      <c r="D19" s="248"/>
      <c r="E19" s="248"/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</mergeCells>
  <conditionalFormatting sqref="C15:AG15">
    <cfRule type="cellIs" dxfId="5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theme="9" tint="0.59999389629810485"/>
    <pageSetUpPr fitToPage="1"/>
  </sheetPr>
  <dimension ref="A1:ZY54"/>
  <sheetViews>
    <sheetView topLeftCell="A13" zoomScale="40" zoomScaleNormal="40" workbookViewId="0">
      <selection activeCell="O14" sqref="O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2" width="12.140625" style="46" customWidth="1"/>
    <col min="23" max="23" width="14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5" width="12.7109375" style="46" bestFit="1" customWidth="1"/>
    <col min="156" max="16384" width="9.28515625" style="46"/>
  </cols>
  <sheetData>
    <row r="1" spans="1:176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Ash CO#4</v>
      </c>
      <c r="DR1" s="56" t="str">
        <f>S6</f>
        <v>%</v>
      </c>
    </row>
    <row r="2" spans="1:176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</row>
    <row r="3" spans="1:176" ht="41.45" customHeight="1" x14ac:dyDescent="0.5">
      <c r="A3" s="237">
        <f>'CKPI Sp Power Cons CO 4'!$A$3</f>
        <v>46112</v>
      </c>
      <c r="B3" s="25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250">
        <f>HLOOKUP($G$3,Update!$B$2:$AAZ$1000,41,0)</f>
        <v>13.2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DATA'!Q97</f>
        <v>12.5</v>
      </c>
      <c r="DQ3" s="70">
        <f>'MASTER DATA'!R97</f>
        <v>12.5</v>
      </c>
      <c r="DR3" s="70">
        <f>'MASTER DATA'!S97</f>
        <v>12.5</v>
      </c>
      <c r="DS3" s="70">
        <f>'MASTER DATA'!T97</f>
        <v>12.5</v>
      </c>
      <c r="DT3" s="70">
        <f>'MASTER DATA'!U97</f>
        <v>12.5</v>
      </c>
      <c r="DU3" s="70">
        <f>'MASTER DATA'!V97</f>
        <v>12.5</v>
      </c>
      <c r="DV3" s="70">
        <f>'MASTER DATA'!W97</f>
        <v>12.5</v>
      </c>
      <c r="DW3" s="70">
        <f>'MASTER DATA'!X97</f>
        <v>12.5</v>
      </c>
      <c r="DX3" s="70">
        <f>'MASTER DATA'!Y97</f>
        <v>12.5</v>
      </c>
      <c r="DY3" s="70">
        <f>'MASTER DATA'!Z97</f>
        <v>12.5</v>
      </c>
      <c r="DZ3" s="70">
        <f>'MASTER DATA'!AA97</f>
        <v>12.5</v>
      </c>
      <c r="EA3" s="70">
        <f>'MASTER DATA'!AB97</f>
        <v>12.5</v>
      </c>
      <c r="EB3" s="70">
        <f>'MASTER DATA'!AC97</f>
        <v>12.7</v>
      </c>
      <c r="EC3" s="70">
        <f>'MASTER DATA'!AD97</f>
        <v>12.7</v>
      </c>
      <c r="ED3" s="70">
        <f>'MASTER DATA'!AE97</f>
        <v>12.7</v>
      </c>
      <c r="EE3" s="70">
        <f>'MASTER DATA'!AF97</f>
        <v>12.7</v>
      </c>
      <c r="EF3" s="70">
        <f>'MASTER DATA'!AG97</f>
        <v>12.7</v>
      </c>
      <c r="EG3" s="70">
        <f>'MASTER DATA'!AH97</f>
        <v>12.7</v>
      </c>
      <c r="EH3" s="70">
        <f>Update!D42</f>
        <v>12.7</v>
      </c>
      <c r="EI3" s="70">
        <f>Update!E42</f>
        <v>12.7</v>
      </c>
      <c r="EJ3" s="70">
        <f>Update!F42</f>
        <v>12.7</v>
      </c>
      <c r="EK3" s="70">
        <f>Update!G42</f>
        <v>12.7</v>
      </c>
      <c r="EL3" s="70">
        <f>Update!H42</f>
        <v>12.7</v>
      </c>
      <c r="EM3" s="70">
        <f>Update!I42</f>
        <v>12.7</v>
      </c>
      <c r="EN3" s="70">
        <f>Update!J42</f>
        <v>12.7</v>
      </c>
      <c r="EO3" s="70">
        <f>Update!K42</f>
        <v>12.7</v>
      </c>
      <c r="EP3" s="70">
        <f>Update!L42</f>
        <v>12.7</v>
      </c>
      <c r="EQ3" s="70">
        <f>Update!M42</f>
        <v>12.7</v>
      </c>
      <c r="ER3" s="70">
        <f>Update!N42</f>
        <v>12.7</v>
      </c>
      <c r="ES3" s="70">
        <f>Update!O42</f>
        <v>12.7</v>
      </c>
      <c r="ET3" s="70">
        <f>Update!P42</f>
        <v>12.7</v>
      </c>
      <c r="EU3" s="70">
        <f>Update!Q42</f>
        <v>12.7</v>
      </c>
      <c r="EV3" s="70">
        <f>Update!R42</f>
        <v>12.7</v>
      </c>
      <c r="EW3" s="70">
        <f>Update!S42</f>
        <v>13.21</v>
      </c>
      <c r="EX3" s="70">
        <f>Update!T42</f>
        <v>13.3</v>
      </c>
      <c r="EY3" s="70">
        <f>Update!U42</f>
        <v>13.3</v>
      </c>
      <c r="EZ3" s="70"/>
      <c r="FA3" s="70"/>
      <c r="FB3" s="70"/>
      <c r="FC3" s="70"/>
      <c r="FD3" s="70"/>
      <c r="FE3" s="70"/>
      <c r="FF3" s="70"/>
      <c r="FG3" s="70"/>
      <c r="FH3" s="70"/>
      <c r="FI3" s="70"/>
      <c r="FJ3" s="70"/>
      <c r="FK3" s="70"/>
      <c r="FL3" s="70"/>
      <c r="FM3" s="70"/>
      <c r="FN3" s="70"/>
      <c r="FO3" s="70"/>
      <c r="FP3" s="70"/>
      <c r="FQ3" s="70"/>
      <c r="FR3" s="70"/>
      <c r="FS3" s="70"/>
      <c r="FT3" s="70"/>
    </row>
    <row r="4" spans="1:176" ht="41.45" customHeight="1" x14ac:dyDescent="0.5">
      <c r="A4" s="237">
        <f>+A3+1</f>
        <v>46113</v>
      </c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229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DATA'!Q98</f>
        <v>12.232333333333333</v>
      </c>
      <c r="DQ4" s="70">
        <f>'MASTER DATA'!R98</f>
        <v>12.745483870967742</v>
      </c>
      <c r="DR4" s="70">
        <f>'MASTER DATA'!S98</f>
        <v>12.094333333333335</v>
      </c>
      <c r="DS4" s="70">
        <f>'MASTER DATA'!T98</f>
        <v>12.02</v>
      </c>
      <c r="DT4" s="70">
        <f>'MASTER DATA'!U98</f>
        <v>11.827096774193546</v>
      </c>
      <c r="DU4" s="70">
        <f>'MASTER DATA'!V98</f>
        <v>11.756666666666666</v>
      </c>
      <c r="DV4" s="70">
        <f>'MASTER DATA'!W98</f>
        <v>11.806774193548387</v>
      </c>
      <c r="DW4" s="70">
        <f>'MASTER DATA'!X98</f>
        <v>11.844482758620687</v>
      </c>
      <c r="DX4" s="70">
        <f>'MASTER DATA'!Y98</f>
        <v>11.70466666666667</v>
      </c>
      <c r="DY4" s="70">
        <f>'MASTER DATA'!Z98</f>
        <v>11.783548387096776</v>
      </c>
      <c r="DZ4" s="70">
        <f>'MASTER DATA'!AA98</f>
        <v>11.661379310344826</v>
      </c>
      <c r="EA4" s="70">
        <f>'MASTER DATA'!AB98</f>
        <v>11.988064516129032</v>
      </c>
      <c r="EB4" s="70">
        <f>'MASTER DATA'!AC98</f>
        <v>11.8</v>
      </c>
      <c r="EC4" s="70">
        <f>'MASTER DATA'!AD98</f>
        <v>11.55</v>
      </c>
      <c r="ED4" s="70">
        <f>'MASTER DATA'!AE98</f>
        <v>11.56</v>
      </c>
      <c r="EE4" s="70">
        <f>'MASTER DATA'!AF98</f>
        <v>11.87</v>
      </c>
      <c r="EF4" s="70">
        <f>'MASTER DATA'!AG98</f>
        <v>12.46</v>
      </c>
      <c r="EG4" s="70">
        <f>'MASTER DATA'!AH98</f>
        <v>12.27</v>
      </c>
      <c r="EH4" s="70">
        <f>Update!D43</f>
        <v>11.95</v>
      </c>
      <c r="EI4" s="70">
        <f>Update!E43</f>
        <v>12.34</v>
      </c>
      <c r="EJ4" s="70">
        <f>Update!F43</f>
        <v>12.16</v>
      </c>
      <c r="EK4" s="70">
        <f>Update!G43</f>
        <v>12.21</v>
      </c>
      <c r="EL4" s="70">
        <f>Update!H43</f>
        <v>12.08</v>
      </c>
      <c r="EM4" s="70">
        <f>Update!I43</f>
        <v>12.1</v>
      </c>
      <c r="EN4" s="70">
        <f>Update!J43</f>
        <v>12.11</v>
      </c>
      <c r="EO4" s="70">
        <f>Update!K43</f>
        <v>11.83</v>
      </c>
      <c r="EP4" s="70">
        <f>Update!L43</f>
        <v>12.13</v>
      </c>
      <c r="EQ4" s="70">
        <f>Update!M43</f>
        <v>12.17</v>
      </c>
      <c r="ER4" s="70">
        <f>Update!N43</f>
        <v>12.35</v>
      </c>
      <c r="ES4" s="70">
        <f>Update!O43</f>
        <v>12.31</v>
      </c>
      <c r="ET4" s="70">
        <f>Update!P43</f>
        <v>12.41</v>
      </c>
      <c r="EU4" s="70">
        <f>Update!Q43</f>
        <v>12.75</v>
      </c>
      <c r="EV4" s="70">
        <f>Update!R43</f>
        <v>13.17</v>
      </c>
      <c r="EW4" s="70">
        <f>Update!S43</f>
        <v>13.08</v>
      </c>
      <c r="EX4" s="70">
        <f>Update!T43</f>
        <v>13.1</v>
      </c>
      <c r="EY4" s="70">
        <f>Update!U43</f>
        <v>13.29</v>
      </c>
      <c r="EZ4" s="70"/>
      <c r="FA4" s="70"/>
      <c r="FB4" s="70"/>
      <c r="FC4" s="70"/>
      <c r="FD4" s="70"/>
      <c r="FE4" s="70"/>
      <c r="FF4" s="70"/>
      <c r="FG4" s="70"/>
      <c r="FH4" s="70"/>
      <c r="FI4" s="70"/>
      <c r="FJ4" s="70"/>
      <c r="FK4" s="70"/>
      <c r="FL4" s="70"/>
      <c r="FM4" s="70"/>
      <c r="FN4" s="70"/>
      <c r="FO4" s="70"/>
      <c r="FP4" s="70"/>
      <c r="FQ4" s="70"/>
      <c r="FR4" s="70"/>
      <c r="FS4" s="70"/>
      <c r="FT4" s="70"/>
    </row>
    <row r="5" spans="1:176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76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DATA'!C97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76" s="75" customFormat="1" ht="38.25" customHeight="1" x14ac:dyDescent="0.5">
      <c r="B7" s="251" t="s">
        <v>188</v>
      </c>
      <c r="C7" s="251"/>
      <c r="D7" s="251"/>
      <c r="E7" s="251"/>
      <c r="F7" s="252"/>
      <c r="G7" s="296" t="str">
        <f>'MASTER DATA'!B97</f>
        <v>Coke Ash CO#4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50">
        <f>HLOOKUP($A$3,Update!$B$2:$AAZ$1000,42,0)</f>
        <v>13.29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76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76" ht="195" customHeight="1" x14ac:dyDescent="0.35">
      <c r="B9" s="83"/>
      <c r="G9" s="84">
        <f>ED4</f>
        <v>11.56</v>
      </c>
      <c r="AH9" s="57"/>
      <c r="AK9" s="75">
        <f>222/224*100</f>
        <v>99.107142857142861</v>
      </c>
    </row>
    <row r="10" spans="1:176" ht="408.75" customHeight="1" x14ac:dyDescent="0.25">
      <c r="B10" s="247" t="str">
        <f>G7</f>
        <v>Coke Ash CO#4</v>
      </c>
      <c r="G10" s="84">
        <f>EE3</f>
        <v>12.7</v>
      </c>
      <c r="AH10" s="57"/>
      <c r="AI10" s="85"/>
    </row>
    <row r="11" spans="1:176" ht="408" customHeight="1" x14ac:dyDescent="0.25">
      <c r="B11" s="247"/>
      <c r="AH11" s="57"/>
    </row>
    <row r="12" spans="1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76" s="91" customFormat="1" ht="105.75" customHeight="1" x14ac:dyDescent="0.25">
      <c r="B13" s="89" t="s">
        <v>191</v>
      </c>
      <c r="C13" s="90">
        <f>A4</f>
        <v>46113</v>
      </c>
      <c r="D13" s="90">
        <f>C13+1</f>
        <v>46114</v>
      </c>
      <c r="E13" s="90">
        <f t="shared" ref="E13:AG13" si="0">D13+1</f>
        <v>46115</v>
      </c>
      <c r="F13" s="90">
        <f t="shared" si="0"/>
        <v>46116</v>
      </c>
      <c r="G13" s="90">
        <f t="shared" si="0"/>
        <v>46117</v>
      </c>
      <c r="H13" s="90">
        <f t="shared" si="0"/>
        <v>46118</v>
      </c>
      <c r="I13" s="90">
        <f t="shared" si="0"/>
        <v>46119</v>
      </c>
      <c r="J13" s="90">
        <f t="shared" si="0"/>
        <v>46120</v>
      </c>
      <c r="K13" s="90">
        <f t="shared" si="0"/>
        <v>46121</v>
      </c>
      <c r="L13" s="90">
        <f t="shared" si="0"/>
        <v>46122</v>
      </c>
      <c r="M13" s="90">
        <f t="shared" si="0"/>
        <v>46123</v>
      </c>
      <c r="N13" s="90">
        <f t="shared" si="0"/>
        <v>46124</v>
      </c>
      <c r="O13" s="90">
        <f t="shared" si="0"/>
        <v>46125</v>
      </c>
      <c r="P13" s="90">
        <f t="shared" si="0"/>
        <v>46126</v>
      </c>
      <c r="Q13" s="90">
        <f t="shared" si="0"/>
        <v>46127</v>
      </c>
      <c r="R13" s="90">
        <f t="shared" si="0"/>
        <v>46128</v>
      </c>
      <c r="S13" s="90">
        <f t="shared" si="0"/>
        <v>46129</v>
      </c>
      <c r="T13" s="90">
        <f t="shared" si="0"/>
        <v>46130</v>
      </c>
      <c r="U13" s="90">
        <f t="shared" si="0"/>
        <v>46131</v>
      </c>
      <c r="V13" s="90">
        <f t="shared" si="0"/>
        <v>46132</v>
      </c>
      <c r="W13" s="90">
        <f t="shared" si="0"/>
        <v>46133</v>
      </c>
      <c r="X13" s="90">
        <f t="shared" si="0"/>
        <v>46134</v>
      </c>
      <c r="Y13" s="90">
        <f t="shared" si="0"/>
        <v>46135</v>
      </c>
      <c r="Z13" s="90">
        <f t="shared" si="0"/>
        <v>46136</v>
      </c>
      <c r="AA13" s="90">
        <f t="shared" si="0"/>
        <v>46137</v>
      </c>
      <c r="AB13" s="90">
        <f t="shared" si="0"/>
        <v>46138</v>
      </c>
      <c r="AC13" s="90">
        <f t="shared" si="0"/>
        <v>46139</v>
      </c>
      <c r="AD13" s="90">
        <f t="shared" si="0"/>
        <v>46140</v>
      </c>
      <c r="AE13" s="90">
        <f t="shared" si="0"/>
        <v>46141</v>
      </c>
      <c r="AF13" s="90">
        <f t="shared" si="0"/>
        <v>46142</v>
      </c>
      <c r="AG13" s="90">
        <f t="shared" si="0"/>
        <v>46143</v>
      </c>
    </row>
    <row r="14" spans="1:176" ht="48" customHeight="1" x14ac:dyDescent="0.35">
      <c r="B14" s="58" t="s">
        <v>5</v>
      </c>
      <c r="C14" s="173">
        <v>13.81</v>
      </c>
      <c r="D14" s="173">
        <v>13.58</v>
      </c>
      <c r="E14" s="173">
        <v>13.44</v>
      </c>
      <c r="F14" s="173">
        <v>13.57</v>
      </c>
      <c r="G14" s="173">
        <v>13.64</v>
      </c>
      <c r="H14" s="173">
        <v>13</v>
      </c>
      <c r="I14" s="173">
        <v>13.12</v>
      </c>
      <c r="J14" s="173">
        <v>13.05</v>
      </c>
      <c r="K14" s="173">
        <v>13.08</v>
      </c>
      <c r="L14" s="173">
        <v>13.52</v>
      </c>
      <c r="M14" s="173">
        <v>13.62</v>
      </c>
      <c r="N14" s="32">
        <v>13.37</v>
      </c>
      <c r="O14" s="32">
        <v>13.26</v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1:176" ht="48" customHeight="1" x14ac:dyDescent="0.35">
      <c r="B15" s="58" t="s">
        <v>4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1:176" ht="48" customHeight="1" x14ac:dyDescent="0.35">
      <c r="B16" s="58" t="s">
        <v>200</v>
      </c>
      <c r="C16" s="94">
        <v>13.792</v>
      </c>
      <c r="D16" s="94">
        <v>13.792</v>
      </c>
      <c r="E16" s="94">
        <v>13.792</v>
      </c>
      <c r="F16" s="94">
        <v>13.792</v>
      </c>
      <c r="G16" s="94">
        <v>13.792</v>
      </c>
      <c r="H16" s="94">
        <v>13.792</v>
      </c>
      <c r="I16" s="94">
        <v>13.792</v>
      </c>
      <c r="J16" s="94">
        <v>13.792</v>
      </c>
      <c r="K16" s="94">
        <v>13.792</v>
      </c>
      <c r="L16" s="94">
        <v>13.792</v>
      </c>
      <c r="M16" s="94">
        <v>13.792</v>
      </c>
      <c r="N16" s="94">
        <v>13.792</v>
      </c>
      <c r="O16" s="94">
        <v>13.792</v>
      </c>
      <c r="P16" s="94">
        <v>13.792</v>
      </c>
      <c r="Q16" s="94">
        <v>13.792</v>
      </c>
      <c r="R16" s="94">
        <v>13.792</v>
      </c>
      <c r="S16" s="94">
        <v>13.792</v>
      </c>
      <c r="T16" s="94">
        <v>13.792</v>
      </c>
      <c r="U16" s="94">
        <v>13.792</v>
      </c>
      <c r="V16" s="94">
        <v>13.792</v>
      </c>
      <c r="W16" s="94">
        <v>13.792</v>
      </c>
      <c r="X16" s="94">
        <v>13.792</v>
      </c>
      <c r="Y16" s="94">
        <v>13.792</v>
      </c>
      <c r="Z16" s="94">
        <v>13.792</v>
      </c>
      <c r="AA16" s="94">
        <v>13.792</v>
      </c>
      <c r="AB16" s="94">
        <v>13.792</v>
      </c>
      <c r="AC16" s="94">
        <v>13.792</v>
      </c>
      <c r="AD16" s="94">
        <v>13.792</v>
      </c>
      <c r="AE16" s="94">
        <v>13.792</v>
      </c>
      <c r="AF16" s="94">
        <v>13.792</v>
      </c>
      <c r="AG16" s="94">
        <v>13.792</v>
      </c>
      <c r="AH16"/>
    </row>
    <row r="17" spans="2:34" ht="48" customHeight="1" x14ac:dyDescent="0.35">
      <c r="B17" s="58" t="s">
        <v>201</v>
      </c>
      <c r="C17" s="94">
        <v>13.289</v>
      </c>
      <c r="D17" s="94">
        <v>13.289</v>
      </c>
      <c r="E17" s="94">
        <v>13.289</v>
      </c>
      <c r="F17" s="94">
        <v>13.289</v>
      </c>
      <c r="G17" s="94">
        <v>13.289</v>
      </c>
      <c r="H17" s="94">
        <v>13.289</v>
      </c>
      <c r="I17" s="94">
        <v>13.289</v>
      </c>
      <c r="J17" s="94">
        <v>13.289</v>
      </c>
      <c r="K17" s="94">
        <v>13.289</v>
      </c>
      <c r="L17" s="94">
        <v>13.289</v>
      </c>
      <c r="M17" s="94">
        <v>13.289</v>
      </c>
      <c r="N17" s="94">
        <v>13.289</v>
      </c>
      <c r="O17" s="94">
        <v>13.289</v>
      </c>
      <c r="P17" s="94">
        <v>13.289</v>
      </c>
      <c r="Q17" s="94">
        <v>13.289</v>
      </c>
      <c r="R17" s="94">
        <v>13.289</v>
      </c>
      <c r="S17" s="94">
        <v>13.289</v>
      </c>
      <c r="T17" s="94">
        <v>13.289</v>
      </c>
      <c r="U17" s="94">
        <v>13.289</v>
      </c>
      <c r="V17" s="94">
        <v>13.289</v>
      </c>
      <c r="W17" s="94">
        <v>13.289</v>
      </c>
      <c r="X17" s="94">
        <v>13.289</v>
      </c>
      <c r="Y17" s="94">
        <v>13.289</v>
      </c>
      <c r="Z17" s="94">
        <v>13.289</v>
      </c>
      <c r="AA17" s="94">
        <v>13.289</v>
      </c>
      <c r="AB17" s="94">
        <v>13.289</v>
      </c>
      <c r="AC17" s="94">
        <v>13.289</v>
      </c>
      <c r="AD17" s="94">
        <v>13.289</v>
      </c>
      <c r="AE17" s="94">
        <v>13.289</v>
      </c>
      <c r="AF17" s="94">
        <v>13.289</v>
      </c>
      <c r="AG17" s="94">
        <v>13.289</v>
      </c>
      <c r="AH17" s="58"/>
    </row>
    <row r="18" spans="2:34" ht="48" customHeight="1" x14ac:dyDescent="0.35">
      <c r="B18" s="58" t="s">
        <v>225</v>
      </c>
      <c r="C18" s="94">
        <v>12.786</v>
      </c>
      <c r="D18" s="94">
        <v>12.786</v>
      </c>
      <c r="E18" s="94">
        <v>12.786</v>
      </c>
      <c r="F18" s="94">
        <v>12.786</v>
      </c>
      <c r="G18" s="94">
        <v>12.786</v>
      </c>
      <c r="H18" s="94">
        <v>12.786</v>
      </c>
      <c r="I18" s="94">
        <v>12.786</v>
      </c>
      <c r="J18" s="94">
        <v>12.786</v>
      </c>
      <c r="K18" s="94">
        <v>12.786</v>
      </c>
      <c r="L18" s="94">
        <v>12.786</v>
      </c>
      <c r="M18" s="94">
        <v>12.786</v>
      </c>
      <c r="N18" s="94">
        <v>12.786</v>
      </c>
      <c r="O18" s="94">
        <v>12.786</v>
      </c>
      <c r="P18" s="94">
        <v>12.786</v>
      </c>
      <c r="Q18" s="94">
        <v>12.786</v>
      </c>
      <c r="R18" s="94">
        <v>12.786</v>
      </c>
      <c r="S18" s="94">
        <v>12.786</v>
      </c>
      <c r="T18" s="94">
        <v>12.786</v>
      </c>
      <c r="U18" s="94">
        <v>12.786</v>
      </c>
      <c r="V18" s="94">
        <v>12.786</v>
      </c>
      <c r="W18" s="94">
        <v>12.786</v>
      </c>
      <c r="X18" s="94">
        <v>12.786</v>
      </c>
      <c r="Y18" s="94">
        <v>12.786</v>
      </c>
      <c r="Z18" s="94">
        <v>12.786</v>
      </c>
      <c r="AA18" s="94">
        <v>12.786</v>
      </c>
      <c r="AB18" s="94">
        <v>12.786</v>
      </c>
      <c r="AC18" s="94">
        <v>12.786</v>
      </c>
      <c r="AD18" s="94">
        <v>12.786</v>
      </c>
      <c r="AE18" s="94">
        <v>12.786</v>
      </c>
      <c r="AF18" s="94">
        <v>12.786</v>
      </c>
      <c r="AG18" s="94">
        <v>12.786</v>
      </c>
      <c r="AH18" s="58"/>
    </row>
    <row r="19" spans="2:34" ht="63" x14ac:dyDescent="0.35">
      <c r="B19" s="96" t="s">
        <v>192</v>
      </c>
      <c r="C19" s="248">
        <v>1</v>
      </c>
      <c r="D19" s="248"/>
      <c r="E19" s="248">
        <v>2</v>
      </c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 t="s">
        <v>196</v>
      </c>
      <c r="H20" s="249"/>
    </row>
    <row r="21" spans="2:34" ht="26.25" x14ac:dyDescent="0.4">
      <c r="B21" s="98" t="s">
        <v>197</v>
      </c>
      <c r="C21" s="246" t="s">
        <v>198</v>
      </c>
      <c r="D21" s="246"/>
      <c r="E21" s="246" t="s">
        <v>199</v>
      </c>
      <c r="F21" s="246"/>
      <c r="G21" s="246"/>
      <c r="H21" s="246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 t="s">
        <v>205</v>
      </c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 t="s">
        <v>208</v>
      </c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</mergeCells>
  <conditionalFormatting sqref="C15:AG15">
    <cfRule type="cellIs" dxfId="4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9" tint="0.59999389629810485"/>
    <pageSetUpPr fitToPage="1"/>
  </sheetPr>
  <dimension ref="A1:ZY54"/>
  <sheetViews>
    <sheetView topLeftCell="A11" zoomScale="40" zoomScaleNormal="40" workbookViewId="0">
      <selection activeCell="O14" sqref="O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5" width="12.7109375" style="46" bestFit="1" customWidth="1"/>
    <col min="156" max="16384" width="9.28515625" style="46"/>
  </cols>
  <sheetData>
    <row r="1" spans="1:155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Moisture CO#3</v>
      </c>
      <c r="DR1" s="56" t="str">
        <f>S6</f>
        <v>%</v>
      </c>
    </row>
    <row r="2" spans="1:155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</row>
    <row r="3" spans="1:155" ht="41.45" customHeight="1" x14ac:dyDescent="0.5">
      <c r="A3" s="237">
        <f>'CKPI Sp Power Cons CO 4'!$A$3</f>
        <v>46112</v>
      </c>
      <c r="B3" s="25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230</v>
      </c>
      <c r="AB3" s="250">
        <f>HLOOKUP($G$3,Update!$B$2:$AAZ$1000,14,0)</f>
        <v>0.27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DATA'!Q64</f>
        <v>0.38</v>
      </c>
      <c r="DQ3" s="70">
        <f>'MASTER DATA'!R64</f>
        <v>0.38</v>
      </c>
      <c r="DR3" s="70">
        <f>'MASTER DATA'!S64</f>
        <v>0.38</v>
      </c>
      <c r="DS3" s="70">
        <f>'MASTER DATA'!T64</f>
        <v>0.38</v>
      </c>
      <c r="DT3" s="70">
        <f>'MASTER DATA'!U64</f>
        <v>0.38</v>
      </c>
      <c r="DU3" s="70">
        <f>'MASTER DATA'!V64</f>
        <v>0.38</v>
      </c>
      <c r="DV3" s="70">
        <f>'MASTER DATA'!W64</f>
        <v>0.38</v>
      </c>
      <c r="DW3" s="70">
        <f>'MASTER DATA'!X64</f>
        <v>0.38</v>
      </c>
      <c r="DX3" s="70">
        <f>'MASTER DATA'!Y64</f>
        <v>0.38</v>
      </c>
      <c r="DY3" s="70">
        <f>'MASTER DATA'!Z64</f>
        <v>0.38</v>
      </c>
      <c r="DZ3" s="70">
        <f>'MASTER DATA'!AA64</f>
        <v>0.38</v>
      </c>
      <c r="EA3" s="70">
        <f>'MASTER DATA'!AB64</f>
        <v>0.38</v>
      </c>
      <c r="EB3" s="70">
        <f>'MASTER DATA'!AC64</f>
        <v>0.38</v>
      </c>
      <c r="EC3" s="70">
        <f>'MASTER DATA'!AD64</f>
        <v>0.38</v>
      </c>
      <c r="ED3" s="70">
        <f>'MASTER DATA'!AE64</f>
        <v>2</v>
      </c>
      <c r="EE3" s="70">
        <f>'MASTER DATA'!AF64</f>
        <v>0.38</v>
      </c>
      <c r="EF3" s="70">
        <f>'MASTER DATA'!AG64</f>
        <v>0.38</v>
      </c>
      <c r="EG3" s="70">
        <f>'MASTER DATA'!AH64</f>
        <v>0.38</v>
      </c>
      <c r="EH3" s="70">
        <f>Update!D15</f>
        <v>0.27</v>
      </c>
      <c r="EI3" s="70">
        <f>Update!E15</f>
        <v>0.27</v>
      </c>
      <c r="EJ3" s="70">
        <f>Update!F15</f>
        <v>0.27</v>
      </c>
      <c r="EK3" s="70">
        <f>Update!G15</f>
        <v>0.27</v>
      </c>
      <c r="EL3" s="70">
        <f>Update!H15</f>
        <v>0.27</v>
      </c>
      <c r="EM3" s="70">
        <f>Update!I15</f>
        <v>0.27</v>
      </c>
      <c r="EN3" s="70">
        <f>Update!J15</f>
        <v>2</v>
      </c>
      <c r="EO3" s="70">
        <f>Update!K15</f>
        <v>0.27</v>
      </c>
      <c r="EP3" s="70">
        <f>Update!L15</f>
        <v>0.27</v>
      </c>
      <c r="EQ3" s="70">
        <f>Update!M15</f>
        <v>0.27</v>
      </c>
      <c r="ER3" s="70">
        <f>Update!N15</f>
        <v>0.27</v>
      </c>
      <c r="ES3" s="70">
        <f>Update!O15</f>
        <v>0.27</v>
      </c>
      <c r="ET3" s="70">
        <f>Update!P15</f>
        <v>0.27</v>
      </c>
      <c r="EU3" s="70">
        <f>Update!Q15</f>
        <v>0.27</v>
      </c>
      <c r="EV3" s="70">
        <f>Update!R15</f>
        <v>0.27</v>
      </c>
      <c r="EW3" s="70">
        <f>Update!S15</f>
        <v>0.27</v>
      </c>
      <c r="EX3" s="70">
        <f>Update!T15</f>
        <v>0.27</v>
      </c>
      <c r="EY3" s="70">
        <f>Update!U15</f>
        <v>0.27</v>
      </c>
    </row>
    <row r="4" spans="1:155" ht="41.45" customHeight="1" x14ac:dyDescent="0.5">
      <c r="A4" s="237">
        <f>+A3+1</f>
        <v>46113</v>
      </c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DATA'!Q65</f>
        <v>0.26466666666666672</v>
      </c>
      <c r="DQ4" s="70">
        <f>'MASTER DATA'!R65</f>
        <v>0.25870967741935486</v>
      </c>
      <c r="DR4" s="70">
        <f>'MASTER DATA'!S65</f>
        <v>0.26200000000000007</v>
      </c>
      <c r="DS4" s="70">
        <f>'MASTER DATA'!T65</f>
        <v>0.26612903225806461</v>
      </c>
      <c r="DT4" s="70">
        <f>'MASTER DATA'!U65</f>
        <v>0.25129032258064515</v>
      </c>
      <c r="DU4" s="70">
        <f>'MASTER DATA'!V65</f>
        <v>0.26433333333333336</v>
      </c>
      <c r="DV4" s="70">
        <f>'MASTER DATA'!W65</f>
        <v>0.26096774193548394</v>
      </c>
      <c r="DW4" s="70">
        <f>'MASTER DATA'!X65</f>
        <v>0.25466666666666671</v>
      </c>
      <c r="DX4" s="70">
        <f>'MASTER DATA'!Y65</f>
        <v>0.27774193548387094</v>
      </c>
      <c r="DY4" s="70">
        <f>'MASTER DATA'!Z65</f>
        <v>0.26741935483870966</v>
      </c>
      <c r="DZ4" s="70">
        <f>'MASTER DATA'!AA65</f>
        <v>0.27310344827586208</v>
      </c>
      <c r="EA4" s="70">
        <f>'MASTER DATA'!AB65</f>
        <v>0.26225806451612915</v>
      </c>
      <c r="EB4" s="70">
        <f>'MASTER DATA'!AC65</f>
        <v>0.25500000000000006</v>
      </c>
      <c r="EC4" s="70">
        <f>'MASTER DATA'!AD65</f>
        <v>0.27774193548387105</v>
      </c>
      <c r="ED4" s="70">
        <f>'MASTER DATA'!AE65</f>
        <v>1.5644833301389822</v>
      </c>
      <c r="EE4" s="70">
        <f>'MASTER DATA'!AF65</f>
        <v>0.27129032258064517</v>
      </c>
      <c r="EF4" s="70">
        <f>'MASTER DATA'!AG65</f>
        <v>0.27400000000000002</v>
      </c>
      <c r="EG4" s="70">
        <f>'MASTER DATA'!AH65</f>
        <v>0.27200000000000002</v>
      </c>
      <c r="EH4" s="70">
        <f>Update!D16</f>
        <v>0.28000000000000003</v>
      </c>
      <c r="EI4" s="70">
        <f>Update!E16</f>
        <v>0.26</v>
      </c>
      <c r="EJ4" s="70">
        <f>Update!F16</f>
        <v>0.27</v>
      </c>
      <c r="EK4" s="70">
        <f>Update!G16</f>
        <v>0.28000000000000003</v>
      </c>
      <c r="EL4" s="70">
        <f>Update!H16</f>
        <v>0.28000000000000003</v>
      </c>
      <c r="EM4" s="70">
        <f>Update!I16</f>
        <v>0.28000000000000003</v>
      </c>
      <c r="EN4" s="70">
        <f>Update!J16</f>
        <v>1.48</v>
      </c>
      <c r="EO4" s="70">
        <f>Update!K16</f>
        <v>0.28000000000000003</v>
      </c>
      <c r="EP4" s="70">
        <f>Update!L16</f>
        <v>0.27</v>
      </c>
      <c r="EQ4" s="70">
        <f>Update!M16</f>
        <v>0.28999999999999998</v>
      </c>
      <c r="ER4" s="70">
        <f>Update!N16</f>
        <v>0.3</v>
      </c>
      <c r="ES4" s="70">
        <f>Update!O16</f>
        <v>0.28999999999999998</v>
      </c>
      <c r="ET4" s="70">
        <f>Update!P16</f>
        <v>0.31</v>
      </c>
      <c r="EU4" s="70">
        <f>Update!Q16</f>
        <v>0.3</v>
      </c>
      <c r="EV4" s="70">
        <f>Update!R16</f>
        <v>0.31</v>
      </c>
      <c r="EW4" s="70">
        <f>Update!S16</f>
        <v>0.28999999999999998</v>
      </c>
      <c r="EX4" s="70">
        <f>Update!T16</f>
        <v>0.32</v>
      </c>
      <c r="EY4" s="70">
        <f>Update!U16</f>
        <v>0.28999999999999998</v>
      </c>
    </row>
    <row r="5" spans="1:155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55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DATA'!C64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55" s="75" customFormat="1" ht="38.25" customHeight="1" x14ac:dyDescent="0.5">
      <c r="B7" s="251" t="s">
        <v>188</v>
      </c>
      <c r="C7" s="251"/>
      <c r="D7" s="251"/>
      <c r="E7" s="251"/>
      <c r="F7" s="252"/>
      <c r="G7" s="296" t="str">
        <f>'MASTER DATA'!B64</f>
        <v>Coke Moisture CO#3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50">
        <f>HLOOKUP($A$3,Update!$B$2:$AAZ$1000,15,0)</f>
        <v>0.28999999999999998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55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55" ht="195" customHeight="1" x14ac:dyDescent="0.35">
      <c r="B9" s="83"/>
      <c r="G9" s="84">
        <f>ED4</f>
        <v>1.5644833301389822</v>
      </c>
      <c r="AH9" s="57"/>
      <c r="AK9" s="75">
        <f>222/224*100</f>
        <v>99.107142857142861</v>
      </c>
    </row>
    <row r="10" spans="1:155" ht="408.75" customHeight="1" x14ac:dyDescent="0.25">
      <c r="B10" s="247" t="str">
        <f>G7</f>
        <v>Coke Moisture CO#3</v>
      </c>
      <c r="G10" s="84">
        <f>EE3</f>
        <v>0.38</v>
      </c>
      <c r="AH10" s="57"/>
      <c r="AI10" s="85"/>
    </row>
    <row r="11" spans="1:155" ht="408" customHeight="1" x14ac:dyDescent="0.25">
      <c r="B11" s="247"/>
      <c r="AH11" s="57"/>
    </row>
    <row r="12" spans="1:155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55" s="91" customFormat="1" ht="105.75" customHeight="1" x14ac:dyDescent="0.25">
      <c r="B13" s="89" t="s">
        <v>191</v>
      </c>
      <c r="C13" s="90">
        <f>A4</f>
        <v>46113</v>
      </c>
      <c r="D13" s="90">
        <f>C13+1</f>
        <v>46114</v>
      </c>
      <c r="E13" s="90">
        <f t="shared" ref="E13:AG13" si="0">D13+1</f>
        <v>46115</v>
      </c>
      <c r="F13" s="90">
        <f t="shared" si="0"/>
        <v>46116</v>
      </c>
      <c r="G13" s="90">
        <f t="shared" si="0"/>
        <v>46117</v>
      </c>
      <c r="H13" s="90">
        <f t="shared" si="0"/>
        <v>46118</v>
      </c>
      <c r="I13" s="90">
        <f t="shared" si="0"/>
        <v>46119</v>
      </c>
      <c r="J13" s="90">
        <f t="shared" si="0"/>
        <v>46120</v>
      </c>
      <c r="K13" s="90">
        <f t="shared" si="0"/>
        <v>46121</v>
      </c>
      <c r="L13" s="90">
        <f t="shared" si="0"/>
        <v>46122</v>
      </c>
      <c r="M13" s="90">
        <f t="shared" si="0"/>
        <v>46123</v>
      </c>
      <c r="N13" s="90">
        <f t="shared" si="0"/>
        <v>46124</v>
      </c>
      <c r="O13" s="90">
        <f t="shared" si="0"/>
        <v>46125</v>
      </c>
      <c r="P13" s="90">
        <f t="shared" si="0"/>
        <v>46126</v>
      </c>
      <c r="Q13" s="90">
        <f t="shared" si="0"/>
        <v>46127</v>
      </c>
      <c r="R13" s="90">
        <f t="shared" si="0"/>
        <v>46128</v>
      </c>
      <c r="S13" s="90">
        <f t="shared" si="0"/>
        <v>46129</v>
      </c>
      <c r="T13" s="90">
        <f t="shared" si="0"/>
        <v>46130</v>
      </c>
      <c r="U13" s="90">
        <f t="shared" si="0"/>
        <v>46131</v>
      </c>
      <c r="V13" s="90">
        <f t="shared" si="0"/>
        <v>46132</v>
      </c>
      <c r="W13" s="90">
        <f t="shared" si="0"/>
        <v>46133</v>
      </c>
      <c r="X13" s="90">
        <f t="shared" si="0"/>
        <v>46134</v>
      </c>
      <c r="Y13" s="90">
        <f t="shared" si="0"/>
        <v>46135</v>
      </c>
      <c r="Z13" s="90">
        <f t="shared" si="0"/>
        <v>46136</v>
      </c>
      <c r="AA13" s="90">
        <f t="shared" si="0"/>
        <v>46137</v>
      </c>
      <c r="AB13" s="90">
        <f t="shared" si="0"/>
        <v>46138</v>
      </c>
      <c r="AC13" s="90">
        <f t="shared" si="0"/>
        <v>46139</v>
      </c>
      <c r="AD13" s="90">
        <f t="shared" si="0"/>
        <v>46140</v>
      </c>
      <c r="AE13" s="90">
        <f t="shared" si="0"/>
        <v>46141</v>
      </c>
      <c r="AF13" s="90">
        <f t="shared" si="0"/>
        <v>46142</v>
      </c>
      <c r="AG13" s="90">
        <f t="shared" si="0"/>
        <v>46143</v>
      </c>
    </row>
    <row r="14" spans="1:155" ht="48" customHeight="1" x14ac:dyDescent="0.35">
      <c r="B14" s="58" t="s">
        <v>5</v>
      </c>
      <c r="C14" s="173">
        <v>0.32</v>
      </c>
      <c r="D14" s="173">
        <v>0.34</v>
      </c>
      <c r="E14" s="173">
        <v>0.28000000000000003</v>
      </c>
      <c r="F14" s="173">
        <v>0.27</v>
      </c>
      <c r="G14" s="173">
        <v>0.3</v>
      </c>
      <c r="H14" s="32">
        <v>0.31</v>
      </c>
      <c r="I14" s="32">
        <v>0.32</v>
      </c>
      <c r="J14" s="32">
        <v>0.32</v>
      </c>
      <c r="K14" s="32">
        <v>0.28000000000000003</v>
      </c>
      <c r="L14" s="32">
        <v>0.37</v>
      </c>
      <c r="M14" s="32">
        <v>0.36</v>
      </c>
      <c r="N14" s="32">
        <v>0.35</v>
      </c>
      <c r="O14" s="32">
        <v>0.27</v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1:155" ht="48" customHeight="1" x14ac:dyDescent="0.25">
      <c r="B15" s="46" t="s">
        <v>4</v>
      </c>
    </row>
    <row r="16" spans="1:155" ht="48" customHeight="1" x14ac:dyDescent="0.35">
      <c r="B16" s="58" t="s">
        <v>200</v>
      </c>
      <c r="C16" s="99">
        <v>0.44140000000000001</v>
      </c>
      <c r="D16" s="99">
        <v>0.44140000000000001</v>
      </c>
      <c r="E16" s="99">
        <v>0.44140000000000001</v>
      </c>
      <c r="F16" s="99">
        <v>0.44140000000000001</v>
      </c>
      <c r="G16" s="99">
        <v>0.44140000000000001</v>
      </c>
      <c r="H16" s="99">
        <v>0.44140000000000001</v>
      </c>
      <c r="I16" s="99">
        <v>0.44140000000000001</v>
      </c>
      <c r="J16" s="99">
        <v>0.44140000000000001</v>
      </c>
      <c r="K16" s="99">
        <v>0.44140000000000001</v>
      </c>
      <c r="L16" s="99">
        <v>0.44140000000000001</v>
      </c>
      <c r="M16" s="99">
        <v>0.44140000000000001</v>
      </c>
      <c r="N16" s="99">
        <v>0.44140000000000001</v>
      </c>
      <c r="O16" s="99">
        <v>0.44140000000000001</v>
      </c>
      <c r="P16" s="99">
        <v>0.44140000000000001</v>
      </c>
      <c r="Q16" s="99">
        <v>0.44140000000000001</v>
      </c>
      <c r="R16" s="99">
        <v>0.44140000000000001</v>
      </c>
      <c r="S16" s="99">
        <v>0.44140000000000001</v>
      </c>
      <c r="T16" s="99">
        <v>0.44140000000000001</v>
      </c>
      <c r="U16" s="99">
        <v>0.44140000000000001</v>
      </c>
      <c r="V16" s="99">
        <v>0.44140000000000001</v>
      </c>
      <c r="W16" s="99">
        <v>0.44140000000000001</v>
      </c>
      <c r="X16" s="99">
        <v>0.44140000000000001</v>
      </c>
      <c r="Y16" s="99">
        <v>0.44140000000000001</v>
      </c>
      <c r="Z16" s="99">
        <v>0.44140000000000001</v>
      </c>
      <c r="AA16" s="99">
        <v>0.44140000000000001</v>
      </c>
      <c r="AB16" s="99">
        <v>0.44140000000000001</v>
      </c>
      <c r="AC16" s="99">
        <v>0.44140000000000001</v>
      </c>
      <c r="AD16" s="99">
        <v>0.44140000000000001</v>
      </c>
      <c r="AE16" s="99">
        <v>0.44140000000000001</v>
      </c>
      <c r="AF16" s="99">
        <v>0.44140000000000001</v>
      </c>
      <c r="AG16" s="99">
        <v>0.44140000000000001</v>
      </c>
      <c r="AH16" s="92"/>
    </row>
    <row r="17" spans="2:33" ht="48" customHeight="1" x14ac:dyDescent="0.35">
      <c r="B17" s="58" t="s">
        <v>201</v>
      </c>
      <c r="C17" s="99">
        <v>0.28710000000000002</v>
      </c>
      <c r="D17" s="99">
        <v>0.28710000000000002</v>
      </c>
      <c r="E17" s="99">
        <v>0.28710000000000002</v>
      </c>
      <c r="F17" s="99">
        <v>0.28710000000000002</v>
      </c>
      <c r="G17" s="99">
        <v>0.28710000000000002</v>
      </c>
      <c r="H17" s="99">
        <v>0.28710000000000002</v>
      </c>
      <c r="I17" s="99">
        <v>0.28710000000000002</v>
      </c>
      <c r="J17" s="99">
        <v>0.28710000000000002</v>
      </c>
      <c r="K17" s="99">
        <v>0.28710000000000002</v>
      </c>
      <c r="L17" s="99">
        <v>0.28710000000000002</v>
      </c>
      <c r="M17" s="99">
        <v>0.28710000000000002</v>
      </c>
      <c r="N17" s="99">
        <v>0.28710000000000002</v>
      </c>
      <c r="O17" s="99">
        <v>0.28710000000000002</v>
      </c>
      <c r="P17" s="99">
        <v>0.28710000000000002</v>
      </c>
      <c r="Q17" s="99">
        <v>0.28710000000000002</v>
      </c>
      <c r="R17" s="99">
        <v>0.28710000000000002</v>
      </c>
      <c r="S17" s="99">
        <v>0.28710000000000002</v>
      </c>
      <c r="T17" s="99">
        <v>0.28710000000000002</v>
      </c>
      <c r="U17" s="99">
        <v>0.28710000000000002</v>
      </c>
      <c r="V17" s="99">
        <v>0.28710000000000002</v>
      </c>
      <c r="W17" s="99">
        <v>0.28710000000000002</v>
      </c>
      <c r="X17" s="99">
        <v>0.28710000000000002</v>
      </c>
      <c r="Y17" s="99">
        <v>0.28710000000000002</v>
      </c>
      <c r="Z17" s="99">
        <v>0.28710000000000002</v>
      </c>
      <c r="AA17" s="99">
        <v>0.28710000000000002</v>
      </c>
      <c r="AB17" s="99">
        <v>0.28710000000000002</v>
      </c>
      <c r="AC17" s="99">
        <v>0.28710000000000002</v>
      </c>
      <c r="AD17" s="99">
        <v>0.28710000000000002</v>
      </c>
      <c r="AE17" s="99">
        <v>0.28710000000000002</v>
      </c>
      <c r="AF17" s="99">
        <v>0.28710000000000002</v>
      </c>
      <c r="AG17" s="99">
        <v>0.28710000000000002</v>
      </c>
    </row>
    <row r="18" spans="2:33" ht="48" customHeight="1" x14ac:dyDescent="0.35">
      <c r="B18" s="58" t="s">
        <v>225</v>
      </c>
      <c r="C18" s="99">
        <v>0.1328</v>
      </c>
      <c r="D18" s="99">
        <v>0.1328</v>
      </c>
      <c r="E18" s="99">
        <v>0.1328</v>
      </c>
      <c r="F18" s="99">
        <v>0.1328</v>
      </c>
      <c r="G18" s="99">
        <v>0.1328</v>
      </c>
      <c r="H18" s="99">
        <v>0.1328</v>
      </c>
      <c r="I18" s="99">
        <v>0.1328</v>
      </c>
      <c r="J18" s="99">
        <v>0.1328</v>
      </c>
      <c r="K18" s="99">
        <v>0.1328</v>
      </c>
      <c r="L18" s="99">
        <v>0.1328</v>
      </c>
      <c r="M18" s="99">
        <v>0.1328</v>
      </c>
      <c r="N18" s="99">
        <v>0.1328</v>
      </c>
      <c r="O18" s="99">
        <v>0.1328</v>
      </c>
      <c r="P18" s="99">
        <v>0.1328</v>
      </c>
      <c r="Q18" s="99">
        <v>0.1328</v>
      </c>
      <c r="R18" s="99">
        <v>0.1328</v>
      </c>
      <c r="S18" s="99">
        <v>0.1328</v>
      </c>
      <c r="T18" s="99">
        <v>0.1328</v>
      </c>
      <c r="U18" s="99">
        <v>0.1328</v>
      </c>
      <c r="V18" s="99">
        <v>0.1328</v>
      </c>
      <c r="W18" s="99">
        <v>0.1328</v>
      </c>
      <c r="X18" s="99">
        <v>0.1328</v>
      </c>
      <c r="Y18" s="99">
        <v>0.1328</v>
      </c>
      <c r="Z18" s="99">
        <v>0.1328</v>
      </c>
      <c r="AA18" s="99">
        <v>0.1328</v>
      </c>
      <c r="AB18" s="99">
        <v>0.1328</v>
      </c>
      <c r="AC18" s="99">
        <v>0.1328</v>
      </c>
      <c r="AD18" s="99">
        <v>0.1328</v>
      </c>
      <c r="AE18" s="99">
        <v>0.1328</v>
      </c>
      <c r="AF18" s="99">
        <v>0.1328</v>
      </c>
      <c r="AG18" s="99">
        <v>0.1328</v>
      </c>
    </row>
    <row r="19" spans="2:33" ht="63" x14ac:dyDescent="0.35">
      <c r="B19" s="96" t="s">
        <v>192</v>
      </c>
      <c r="C19" s="248">
        <v>1</v>
      </c>
      <c r="D19" s="248"/>
      <c r="E19" s="248"/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ht="26.25" x14ac:dyDescent="0.4">
      <c r="B20" s="98" t="s">
        <v>193</v>
      </c>
      <c r="C20" s="249" t="s">
        <v>194</v>
      </c>
      <c r="D20" s="249"/>
      <c r="E20" s="249"/>
      <c r="F20" s="249"/>
      <c r="G20" s="249"/>
      <c r="H20" s="249"/>
    </row>
    <row r="21" spans="2:33" ht="26.25" x14ac:dyDescent="0.4">
      <c r="B21" s="98" t="s">
        <v>197</v>
      </c>
      <c r="C21" s="246" t="s">
        <v>231</v>
      </c>
      <c r="D21" s="246"/>
      <c r="E21" s="246"/>
      <c r="F21" s="246"/>
      <c r="G21" s="246"/>
      <c r="H21" s="246"/>
    </row>
    <row r="22" spans="2:33" ht="26.25" customHeight="1" x14ac:dyDescent="0.35">
      <c r="B22" s="96" t="s">
        <v>200</v>
      </c>
      <c r="C22" s="99">
        <v>0.34</v>
      </c>
      <c r="D22" s="100"/>
      <c r="E22" s="94"/>
      <c r="F22" s="100"/>
      <c r="G22" s="94"/>
      <c r="H22" s="100"/>
    </row>
    <row r="23" spans="2:33" ht="26.25" customHeight="1" x14ac:dyDescent="0.35">
      <c r="B23" s="96" t="s">
        <v>201</v>
      </c>
      <c r="C23" s="99">
        <v>0.26</v>
      </c>
      <c r="D23" s="100"/>
      <c r="E23" s="94"/>
      <c r="F23" s="100"/>
      <c r="G23" s="94"/>
      <c r="H23" s="100"/>
    </row>
    <row r="24" spans="2:33" ht="23.25" x14ac:dyDescent="0.35">
      <c r="B24" s="96" t="s">
        <v>202</v>
      </c>
      <c r="C24" s="99">
        <v>0.18</v>
      </c>
      <c r="D24" s="100"/>
      <c r="E24" s="94"/>
      <c r="F24" s="100"/>
      <c r="G24" s="94"/>
      <c r="H24" s="100"/>
    </row>
    <row r="25" spans="2:33" ht="26.25" customHeight="1" x14ac:dyDescent="0.35">
      <c r="B25" s="96" t="s">
        <v>203</v>
      </c>
      <c r="C25" s="246" t="s">
        <v>204</v>
      </c>
      <c r="D25" s="246"/>
      <c r="E25" s="246"/>
      <c r="F25" s="246"/>
      <c r="G25" s="246"/>
      <c r="H25" s="246"/>
    </row>
    <row r="26" spans="2:33" ht="26.25" customHeight="1" x14ac:dyDescent="0.35">
      <c r="B26" s="96" t="s">
        <v>206</v>
      </c>
      <c r="C26" s="246" t="s">
        <v>207</v>
      </c>
      <c r="D26" s="246"/>
      <c r="E26" s="246"/>
      <c r="F26" s="246"/>
      <c r="G26" s="246"/>
      <c r="H26" s="246"/>
    </row>
    <row r="27" spans="2:33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3" ht="63" customHeight="1" x14ac:dyDescent="0.35">
      <c r="B28" s="96" t="s">
        <v>209</v>
      </c>
      <c r="C28" s="246"/>
      <c r="D28" s="246"/>
      <c r="E28" s="246"/>
      <c r="F28" s="246"/>
      <c r="G28" s="246"/>
      <c r="H28" s="246"/>
    </row>
    <row r="29" spans="2:33" x14ac:dyDescent="0.25">
      <c r="G29" s="46">
        <v>96.8888888888889</v>
      </c>
    </row>
    <row r="30" spans="2:33" x14ac:dyDescent="0.25"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99.095022624434407</v>
      </c>
      <c r="YW52" s="102"/>
    </row>
    <row r="53" spans="3:701" x14ac:dyDescent="0.25">
      <c r="YW53" s="102"/>
    </row>
    <row r="54" spans="3:701" x14ac:dyDescent="0.25">
      <c r="YW54" s="102"/>
    </row>
  </sheetData>
  <mergeCells count="37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  <mergeCell ref="C28:D28"/>
    <mergeCell ref="E28:F28"/>
    <mergeCell ref="G28:H28"/>
  </mergeCells>
  <conditionalFormatting sqref="C15:AG15">
    <cfRule type="cellIs" dxfId="3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9" tint="0.59999389629810485"/>
    <pageSetUpPr fitToPage="1"/>
  </sheetPr>
  <dimension ref="A1:ZY54"/>
  <sheetViews>
    <sheetView topLeftCell="A13" zoomScale="40" zoomScaleNormal="40" zoomScaleSheetLayoutView="40" workbookViewId="0">
      <selection activeCell="O14" sqref="O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5" width="12.7109375" style="46" bestFit="1" customWidth="1"/>
    <col min="156" max="16384" width="9.28515625" style="46"/>
  </cols>
  <sheetData>
    <row r="1" spans="1:155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Moisture CO#4</v>
      </c>
      <c r="DR1" s="56" t="str">
        <f>S6</f>
        <v>%</v>
      </c>
    </row>
    <row r="2" spans="1:155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</row>
    <row r="3" spans="1:155" ht="41.45" customHeight="1" x14ac:dyDescent="0.5">
      <c r="A3" s="237">
        <f>'CKPI Sp Power Cons CO 4'!$A$3</f>
        <v>46112</v>
      </c>
      <c r="B3" s="25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230</v>
      </c>
      <c r="AB3" s="250">
        <f>HLOOKUP($G$3,Update!$B$2:$AAZ$1000,43,0)</f>
        <v>2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DATA'!Q94</f>
        <v>0.38</v>
      </c>
      <c r="DQ3" s="70">
        <f>'MASTER DATA'!R94</f>
        <v>0.38</v>
      </c>
      <c r="DR3" s="70">
        <f>'MASTER DATA'!S94</f>
        <v>2</v>
      </c>
      <c r="DS3" s="70">
        <f>'MASTER DATA'!T94</f>
        <v>0.38</v>
      </c>
      <c r="DT3" s="70">
        <f>'MASTER DATA'!U94</f>
        <v>0.38</v>
      </c>
      <c r="DU3" s="70">
        <f>'MASTER DATA'!V94</f>
        <v>0.38</v>
      </c>
      <c r="DV3" s="70">
        <f>'MASTER DATA'!W94</f>
        <v>0.38</v>
      </c>
      <c r="DW3" s="70">
        <f>'MASTER DATA'!X94</f>
        <v>0.38</v>
      </c>
      <c r="DX3" s="70">
        <f>'MASTER DATA'!Y94</f>
        <v>2</v>
      </c>
      <c r="DY3" s="70">
        <f>'MASTER DATA'!Z94</f>
        <v>2</v>
      </c>
      <c r="DZ3" s="70">
        <f>'MASTER DATA'!AA94</f>
        <v>0.38</v>
      </c>
      <c r="EA3" s="70">
        <f>'MASTER DATA'!AB94</f>
        <v>0.38</v>
      </c>
      <c r="EB3" s="70">
        <f>'MASTER DATA'!AC94</f>
        <v>0.38</v>
      </c>
      <c r="EC3" s="70">
        <f>'MASTER DATA'!AD94</f>
        <v>0.38</v>
      </c>
      <c r="ED3" s="70">
        <f>'MASTER DATA'!AE94</f>
        <v>0.38</v>
      </c>
      <c r="EE3" s="70">
        <f>'MASTER DATA'!AF94</f>
        <v>0.38</v>
      </c>
      <c r="EF3" s="70">
        <f>'MASTER DATA'!AG94</f>
        <v>0.38</v>
      </c>
      <c r="EG3" s="70">
        <f>'MASTER DATA'!AH94</f>
        <v>0.38</v>
      </c>
      <c r="EH3" s="70">
        <f>Update!D44</f>
        <v>0.27</v>
      </c>
      <c r="EI3" s="70">
        <f>Update!E44</f>
        <v>0.27</v>
      </c>
      <c r="EJ3" s="70">
        <f>Update!F44</f>
        <v>0.27</v>
      </c>
      <c r="EK3" s="70">
        <f>Update!G44</f>
        <v>0.27</v>
      </c>
      <c r="EL3" s="70">
        <f>Update!H44</f>
        <v>0.27</v>
      </c>
      <c r="EM3" s="70">
        <f>Update!I44</f>
        <v>0.27</v>
      </c>
      <c r="EN3" s="70">
        <f>Update!J44</f>
        <v>0.27</v>
      </c>
      <c r="EO3" s="70">
        <f>Update!K44</f>
        <v>0.27</v>
      </c>
      <c r="EP3" s="70">
        <f>Update!L44</f>
        <v>0.27</v>
      </c>
      <c r="EQ3" s="70">
        <f>Update!M44</f>
        <v>0.27</v>
      </c>
      <c r="ER3" s="70">
        <f>Update!N44</f>
        <v>0.27</v>
      </c>
      <c r="ES3" s="70">
        <f>Update!O44</f>
        <v>0.27</v>
      </c>
      <c r="ET3" s="70">
        <f>Update!P44</f>
        <v>2</v>
      </c>
      <c r="EU3" s="70">
        <f>Update!Q44</f>
        <v>2</v>
      </c>
      <c r="EV3" s="70">
        <f>Update!R44</f>
        <v>2</v>
      </c>
      <c r="EW3" s="70">
        <f>Update!S44</f>
        <v>0.27</v>
      </c>
      <c r="EX3" s="70">
        <f>Update!T44</f>
        <v>2</v>
      </c>
      <c r="EY3" s="70">
        <f>Update!U44</f>
        <v>2</v>
      </c>
    </row>
    <row r="4" spans="1:155" ht="41.45" customHeight="1" x14ac:dyDescent="0.5">
      <c r="A4" s="237">
        <f>+A3+1</f>
        <v>46113</v>
      </c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229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DATA'!Q95</f>
        <v>0.27833333333333343</v>
      </c>
      <c r="DQ4" s="70">
        <f>'MASTER DATA'!R95</f>
        <v>0.24903225806451618</v>
      </c>
      <c r="DR4" s="70">
        <f>'MASTER DATA'!S95</f>
        <v>1.47</v>
      </c>
      <c r="DS4" s="70">
        <f>'MASTER DATA'!T95</f>
        <v>0.33387096774193559</v>
      </c>
      <c r="DT4" s="70">
        <f>'MASTER DATA'!U95</f>
        <v>0.2629032258064517</v>
      </c>
      <c r="DU4" s="70">
        <f>'MASTER DATA'!V95</f>
        <v>0.27100000000000002</v>
      </c>
      <c r="DV4" s="70">
        <f>'MASTER DATA'!W95</f>
        <v>0.26354838709677431</v>
      </c>
      <c r="DW4" s="70">
        <f>'MASTER DATA'!X95</f>
        <v>0.25433333333333341</v>
      </c>
      <c r="DX4" s="70">
        <f>'MASTER DATA'!Y95</f>
        <v>0.89820777191270296</v>
      </c>
      <c r="DY4" s="70">
        <f>'MASTER DATA'!Z95</f>
        <v>0.95893763626568906</v>
      </c>
      <c r="DZ4" s="70">
        <f>'MASTER DATA'!AA95</f>
        <v>0.26172413793103455</v>
      </c>
      <c r="EA4" s="70">
        <f>'MASTER DATA'!AB95</f>
        <v>0.26354838709677419</v>
      </c>
      <c r="EB4" s="70">
        <f>'MASTER DATA'!AC95</f>
        <v>0.25</v>
      </c>
      <c r="EC4" s="70">
        <f>'MASTER DATA'!AD95</f>
        <v>0.27</v>
      </c>
      <c r="ED4" s="70">
        <f>'MASTER DATA'!AE95</f>
        <v>0.3</v>
      </c>
      <c r="EE4" s="70">
        <f>'MASTER DATA'!AF95</f>
        <v>0.27</v>
      </c>
      <c r="EF4" s="70">
        <f>'MASTER DATA'!AG95</f>
        <v>0.27</v>
      </c>
      <c r="EG4" s="70">
        <f>'MASTER DATA'!AH95</f>
        <v>0.28000000000000003</v>
      </c>
      <c r="EH4" s="70">
        <f>Update!D45</f>
        <v>0.28000000000000003</v>
      </c>
      <c r="EI4" s="70">
        <f>Update!E45</f>
        <v>0.27</v>
      </c>
      <c r="EJ4" s="70">
        <f>Update!F45</f>
        <v>0.93</v>
      </c>
      <c r="EK4" s="70">
        <f>Update!G45</f>
        <v>0.68</v>
      </c>
      <c r="EL4" s="70">
        <f>Update!H45</f>
        <v>0.28000000000000003</v>
      </c>
      <c r="EM4" s="70">
        <f>Update!I45</f>
        <v>0.28000000000000003</v>
      </c>
      <c r="EN4" s="70">
        <f>Update!J45</f>
        <v>0.31</v>
      </c>
      <c r="EO4" s="70">
        <f>Update!K45</f>
        <v>0.28000000000000003</v>
      </c>
      <c r="EP4" s="70">
        <f>Update!L45</f>
        <v>0.28999999999999998</v>
      </c>
      <c r="EQ4" s="70">
        <f>Update!M45</f>
        <v>0.28000000000000003</v>
      </c>
      <c r="ER4" s="70">
        <f>Update!N45</f>
        <v>0.28999999999999998</v>
      </c>
      <c r="ES4" s="70">
        <f>Update!O45</f>
        <v>0.31</v>
      </c>
      <c r="ET4" s="70">
        <f>Update!P45</f>
        <v>1</v>
      </c>
      <c r="EU4" s="70">
        <f>Update!Q45</f>
        <v>2.19</v>
      </c>
      <c r="EV4" s="70">
        <f>Update!R45</f>
        <v>2.1729956925460927</v>
      </c>
      <c r="EW4" s="70">
        <f>Update!S45</f>
        <v>0.76</v>
      </c>
      <c r="EX4" s="70">
        <f>Update!T45</f>
        <v>1.34</v>
      </c>
      <c r="EY4" s="70">
        <f>Update!U45</f>
        <v>2.1720000000000002</v>
      </c>
    </row>
    <row r="5" spans="1:155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55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DATA'!C94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55" s="75" customFormat="1" ht="38.25" customHeight="1" x14ac:dyDescent="0.5">
      <c r="B7" s="251" t="s">
        <v>188</v>
      </c>
      <c r="C7" s="251"/>
      <c r="D7" s="251"/>
      <c r="E7" s="251"/>
      <c r="F7" s="252"/>
      <c r="G7" s="296" t="str">
        <f>'MASTER DATA'!B94</f>
        <v>Coke Moisture CO#4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50">
        <f>HLOOKUP($A$3,Update!$B$2:$AAZ$1000,44,0)</f>
        <v>2.1720000000000002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55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55" ht="195" customHeight="1" x14ac:dyDescent="0.35">
      <c r="B9" s="83"/>
      <c r="G9" s="84">
        <f>ED4</f>
        <v>0.3</v>
      </c>
      <c r="AH9" s="57"/>
      <c r="AK9" s="75">
        <f>222/224*100</f>
        <v>99.107142857142861</v>
      </c>
    </row>
    <row r="10" spans="1:155" ht="408.75" customHeight="1" x14ac:dyDescent="0.25">
      <c r="B10" s="247" t="str">
        <f>G7</f>
        <v>Coke Moisture CO#4</v>
      </c>
      <c r="G10" s="84">
        <f>EE3</f>
        <v>0.38</v>
      </c>
      <c r="AH10" s="57"/>
      <c r="AI10" s="85"/>
    </row>
    <row r="11" spans="1:155" ht="408" customHeight="1" x14ac:dyDescent="0.25">
      <c r="B11" s="247"/>
      <c r="AH11" s="57"/>
    </row>
    <row r="12" spans="1:155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55" s="91" customFormat="1" ht="105.75" customHeight="1" x14ac:dyDescent="0.25">
      <c r="B13" s="89" t="s">
        <v>191</v>
      </c>
      <c r="C13" s="90">
        <f>A4</f>
        <v>46113</v>
      </c>
      <c r="D13" s="90">
        <f>C13+1</f>
        <v>46114</v>
      </c>
      <c r="E13" s="90">
        <f t="shared" ref="E13:AG13" si="0">D13+1</f>
        <v>46115</v>
      </c>
      <c r="F13" s="90">
        <f t="shared" si="0"/>
        <v>46116</v>
      </c>
      <c r="G13" s="90">
        <f t="shared" si="0"/>
        <v>46117</v>
      </c>
      <c r="H13" s="90">
        <f t="shared" si="0"/>
        <v>46118</v>
      </c>
      <c r="I13" s="90">
        <f t="shared" si="0"/>
        <v>46119</v>
      </c>
      <c r="J13" s="90">
        <f t="shared" si="0"/>
        <v>46120</v>
      </c>
      <c r="K13" s="90">
        <f t="shared" si="0"/>
        <v>46121</v>
      </c>
      <c r="L13" s="90">
        <f t="shared" si="0"/>
        <v>46122</v>
      </c>
      <c r="M13" s="90">
        <f t="shared" si="0"/>
        <v>46123</v>
      </c>
      <c r="N13" s="90">
        <f t="shared" si="0"/>
        <v>46124</v>
      </c>
      <c r="O13" s="90">
        <f t="shared" si="0"/>
        <v>46125</v>
      </c>
      <c r="P13" s="90">
        <f t="shared" si="0"/>
        <v>46126</v>
      </c>
      <c r="Q13" s="90">
        <f t="shared" si="0"/>
        <v>46127</v>
      </c>
      <c r="R13" s="90">
        <f t="shared" si="0"/>
        <v>46128</v>
      </c>
      <c r="S13" s="90">
        <f t="shared" si="0"/>
        <v>46129</v>
      </c>
      <c r="T13" s="90">
        <f t="shared" si="0"/>
        <v>46130</v>
      </c>
      <c r="U13" s="90">
        <f t="shared" si="0"/>
        <v>46131</v>
      </c>
      <c r="V13" s="90">
        <f t="shared" si="0"/>
        <v>46132</v>
      </c>
      <c r="W13" s="90">
        <f t="shared" si="0"/>
        <v>46133</v>
      </c>
      <c r="X13" s="90">
        <f t="shared" si="0"/>
        <v>46134</v>
      </c>
      <c r="Y13" s="90">
        <f t="shared" si="0"/>
        <v>46135</v>
      </c>
      <c r="Z13" s="90">
        <f t="shared" si="0"/>
        <v>46136</v>
      </c>
      <c r="AA13" s="90">
        <f t="shared" si="0"/>
        <v>46137</v>
      </c>
      <c r="AB13" s="90">
        <f t="shared" si="0"/>
        <v>46138</v>
      </c>
      <c r="AC13" s="90">
        <f t="shared" si="0"/>
        <v>46139</v>
      </c>
      <c r="AD13" s="90">
        <f t="shared" si="0"/>
        <v>46140</v>
      </c>
      <c r="AE13" s="90">
        <f t="shared" si="0"/>
        <v>46141</v>
      </c>
      <c r="AF13" s="90">
        <f t="shared" si="0"/>
        <v>46142</v>
      </c>
      <c r="AG13" s="90">
        <f t="shared" si="0"/>
        <v>46143</v>
      </c>
    </row>
    <row r="14" spans="1:155" ht="48" customHeight="1" x14ac:dyDescent="0.35">
      <c r="B14" s="58" t="s">
        <v>5</v>
      </c>
      <c r="C14" s="173">
        <v>1.07</v>
      </c>
      <c r="D14" s="173">
        <v>1.2</v>
      </c>
      <c r="E14" s="173">
        <v>1.02</v>
      </c>
      <c r="F14" s="173">
        <v>1.22</v>
      </c>
      <c r="G14" s="173">
        <v>0.78</v>
      </c>
      <c r="H14" s="32">
        <v>0.54</v>
      </c>
      <c r="I14" s="32">
        <v>1.01</v>
      </c>
      <c r="J14" s="32">
        <v>0.84</v>
      </c>
      <c r="K14" s="32">
        <v>0.64</v>
      </c>
      <c r="L14" s="32">
        <v>0.86</v>
      </c>
      <c r="M14" s="32">
        <v>0.79</v>
      </c>
      <c r="N14" s="32">
        <v>0.79</v>
      </c>
      <c r="O14" s="32">
        <v>0.38</v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1:155" ht="48" customHeight="1" x14ac:dyDescent="0.25">
      <c r="B15" s="46" t="s">
        <v>4</v>
      </c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  <c r="AB15" s="101"/>
      <c r="AC15" s="101"/>
      <c r="AD15" s="101"/>
      <c r="AE15" s="101"/>
      <c r="AF15" s="101"/>
      <c r="AG15" s="101"/>
    </row>
    <row r="16" spans="1:155" ht="48" customHeight="1" x14ac:dyDescent="0.35">
      <c r="B16" s="58" t="s">
        <v>200</v>
      </c>
      <c r="C16" s="99">
        <v>1.7190000000000001</v>
      </c>
      <c r="D16" s="99">
        <v>1.7190000000000001</v>
      </c>
      <c r="E16" s="99">
        <v>1.7190000000000001</v>
      </c>
      <c r="F16" s="99">
        <v>1.7190000000000001</v>
      </c>
      <c r="G16" s="99">
        <v>1.7190000000000001</v>
      </c>
      <c r="H16" s="99">
        <v>1.7190000000000001</v>
      </c>
      <c r="I16" s="99">
        <v>1.7190000000000001</v>
      </c>
      <c r="J16" s="99">
        <v>1.7190000000000001</v>
      </c>
      <c r="K16" s="99">
        <v>1.7190000000000001</v>
      </c>
      <c r="L16" s="99">
        <v>1.7190000000000001</v>
      </c>
      <c r="M16" s="99">
        <v>1.7190000000000001</v>
      </c>
      <c r="N16" s="99">
        <v>1.7190000000000001</v>
      </c>
      <c r="O16" s="99">
        <v>1.7190000000000001</v>
      </c>
      <c r="P16" s="99">
        <v>1.7190000000000001</v>
      </c>
      <c r="Q16" s="99">
        <v>1.7190000000000001</v>
      </c>
      <c r="R16" s="99">
        <v>1.7190000000000001</v>
      </c>
      <c r="S16" s="99">
        <v>1.7190000000000001</v>
      </c>
      <c r="T16" s="99">
        <v>1.7190000000000001</v>
      </c>
      <c r="U16" s="99">
        <v>1.7190000000000001</v>
      </c>
      <c r="V16" s="99">
        <v>1.7190000000000001</v>
      </c>
      <c r="W16" s="99">
        <v>1.7190000000000001</v>
      </c>
      <c r="X16" s="99">
        <v>1.7190000000000001</v>
      </c>
      <c r="Y16" s="99">
        <v>1.7190000000000001</v>
      </c>
      <c r="Z16" s="99">
        <v>1.7190000000000001</v>
      </c>
      <c r="AA16" s="99">
        <v>1.7190000000000001</v>
      </c>
      <c r="AB16" s="99">
        <v>1.7190000000000001</v>
      </c>
      <c r="AC16" s="99">
        <v>1.7190000000000001</v>
      </c>
      <c r="AD16" s="99">
        <v>1.7190000000000001</v>
      </c>
      <c r="AE16" s="99">
        <v>1.7190000000000001</v>
      </c>
      <c r="AF16" s="99">
        <v>1.7190000000000001</v>
      </c>
      <c r="AG16" s="99">
        <v>1.7190000000000001</v>
      </c>
      <c r="AH16" s="92"/>
    </row>
    <row r="17" spans="2:33" ht="48" customHeight="1" x14ac:dyDescent="0.35">
      <c r="B17" s="58" t="s">
        <v>201</v>
      </c>
      <c r="C17" s="99">
        <v>0.91500000000000004</v>
      </c>
      <c r="D17" s="99">
        <v>0.91500000000000004</v>
      </c>
      <c r="E17" s="99">
        <v>0.91500000000000004</v>
      </c>
      <c r="F17" s="99">
        <v>0.91500000000000004</v>
      </c>
      <c r="G17" s="99">
        <v>0.91500000000000004</v>
      </c>
      <c r="H17" s="99">
        <v>0.91500000000000004</v>
      </c>
      <c r="I17" s="99">
        <v>0.91500000000000004</v>
      </c>
      <c r="J17" s="99">
        <v>0.91500000000000004</v>
      </c>
      <c r="K17" s="99">
        <v>0.91500000000000004</v>
      </c>
      <c r="L17" s="99">
        <v>0.91500000000000004</v>
      </c>
      <c r="M17" s="99">
        <v>0.91500000000000004</v>
      </c>
      <c r="N17" s="99">
        <v>0.91500000000000004</v>
      </c>
      <c r="O17" s="99">
        <v>0.91500000000000004</v>
      </c>
      <c r="P17" s="99">
        <v>0.91500000000000004</v>
      </c>
      <c r="Q17" s="99">
        <v>0.91500000000000004</v>
      </c>
      <c r="R17" s="99">
        <v>0.91500000000000004</v>
      </c>
      <c r="S17" s="99">
        <v>0.91500000000000004</v>
      </c>
      <c r="T17" s="99">
        <v>0.91500000000000004</v>
      </c>
      <c r="U17" s="99">
        <v>0.91500000000000004</v>
      </c>
      <c r="V17" s="99">
        <v>0.91500000000000004</v>
      </c>
      <c r="W17" s="99">
        <v>0.91500000000000004</v>
      </c>
      <c r="X17" s="99">
        <v>0.91500000000000004</v>
      </c>
      <c r="Y17" s="99">
        <v>0.91500000000000004</v>
      </c>
      <c r="Z17" s="99">
        <v>0.91500000000000004</v>
      </c>
      <c r="AA17" s="99">
        <v>0.91500000000000004</v>
      </c>
      <c r="AB17" s="99">
        <v>0.91500000000000004</v>
      </c>
      <c r="AC17" s="99">
        <v>0.91500000000000004</v>
      </c>
      <c r="AD17" s="99">
        <v>0.91500000000000004</v>
      </c>
      <c r="AE17" s="99">
        <v>0.91500000000000004</v>
      </c>
      <c r="AF17" s="99">
        <v>0.91500000000000004</v>
      </c>
      <c r="AG17" s="99">
        <v>0.91500000000000004</v>
      </c>
    </row>
    <row r="18" spans="2:33" ht="48" customHeight="1" x14ac:dyDescent="0.35">
      <c r="B18" s="58" t="s">
        <v>225</v>
      </c>
      <c r="C18" s="99">
        <v>0.111</v>
      </c>
      <c r="D18" s="99">
        <v>0.111</v>
      </c>
      <c r="E18" s="99">
        <v>0.111</v>
      </c>
      <c r="F18" s="99">
        <v>0.111</v>
      </c>
      <c r="G18" s="99">
        <v>0.111</v>
      </c>
      <c r="H18" s="99">
        <v>0.111</v>
      </c>
      <c r="I18" s="99">
        <v>0.111</v>
      </c>
      <c r="J18" s="99">
        <v>0.111</v>
      </c>
      <c r="K18" s="99">
        <v>0.111</v>
      </c>
      <c r="L18" s="99">
        <v>0.111</v>
      </c>
      <c r="M18" s="99">
        <v>0.111</v>
      </c>
      <c r="N18" s="99">
        <v>0.111</v>
      </c>
      <c r="O18" s="99">
        <v>0.111</v>
      </c>
      <c r="P18" s="99">
        <v>0.111</v>
      </c>
      <c r="Q18" s="99">
        <v>0.111</v>
      </c>
      <c r="R18" s="99">
        <v>0.111</v>
      </c>
      <c r="S18" s="99">
        <v>0.111</v>
      </c>
      <c r="T18" s="99">
        <v>0.111</v>
      </c>
      <c r="U18" s="99">
        <v>0.111</v>
      </c>
      <c r="V18" s="99">
        <v>0.111</v>
      </c>
      <c r="W18" s="99">
        <v>0.111</v>
      </c>
      <c r="X18" s="99">
        <v>0.111</v>
      </c>
      <c r="Y18" s="99">
        <v>0.111</v>
      </c>
      <c r="Z18" s="99">
        <v>0.111</v>
      </c>
      <c r="AA18" s="99">
        <v>0.111</v>
      </c>
      <c r="AB18" s="99">
        <v>0.111</v>
      </c>
      <c r="AC18" s="99">
        <v>0.111</v>
      </c>
      <c r="AD18" s="99">
        <v>0.111</v>
      </c>
      <c r="AE18" s="99">
        <v>0.111</v>
      </c>
      <c r="AF18" s="99">
        <v>0.111</v>
      </c>
      <c r="AG18" s="99">
        <v>0.111</v>
      </c>
    </row>
    <row r="19" spans="2:33" ht="63" x14ac:dyDescent="0.35">
      <c r="B19" s="96" t="s">
        <v>192</v>
      </c>
      <c r="C19" s="248">
        <v>1</v>
      </c>
      <c r="D19" s="248"/>
      <c r="E19" s="248"/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ht="26.25" x14ac:dyDescent="0.4">
      <c r="B20" s="98" t="s">
        <v>193</v>
      </c>
      <c r="C20" s="249" t="s">
        <v>194</v>
      </c>
      <c r="D20" s="249"/>
      <c r="E20" s="249"/>
      <c r="F20" s="249"/>
      <c r="G20" s="249"/>
      <c r="H20" s="249"/>
    </row>
    <row r="21" spans="2:33" ht="26.25" x14ac:dyDescent="0.4">
      <c r="B21" s="98" t="s">
        <v>197</v>
      </c>
      <c r="C21" s="246" t="s">
        <v>231</v>
      </c>
      <c r="D21" s="246"/>
      <c r="E21" s="246"/>
      <c r="F21" s="246"/>
      <c r="G21" s="246"/>
      <c r="H21" s="246"/>
    </row>
    <row r="22" spans="2:33" ht="26.25" customHeight="1" x14ac:dyDescent="0.35">
      <c r="B22" s="96" t="s">
        <v>200</v>
      </c>
      <c r="C22" s="99">
        <v>0.33</v>
      </c>
      <c r="D22" s="100"/>
      <c r="E22" s="94"/>
      <c r="F22" s="100"/>
      <c r="G22" s="94"/>
      <c r="H22" s="100"/>
    </row>
    <row r="23" spans="2:33" ht="26.25" customHeight="1" x14ac:dyDescent="0.35">
      <c r="B23" s="96" t="s">
        <v>201</v>
      </c>
      <c r="C23" s="99">
        <v>0.26</v>
      </c>
      <c r="D23" s="100"/>
      <c r="E23" s="94"/>
      <c r="F23" s="100"/>
      <c r="G23" s="94"/>
      <c r="H23" s="100"/>
    </row>
    <row r="24" spans="2:33" ht="23.25" x14ac:dyDescent="0.35">
      <c r="B24" s="96" t="s">
        <v>202</v>
      </c>
      <c r="C24" s="99">
        <v>0.18</v>
      </c>
      <c r="D24" s="100"/>
      <c r="E24" s="94"/>
      <c r="F24" s="100"/>
      <c r="G24" s="94"/>
      <c r="H24" s="100"/>
    </row>
    <row r="25" spans="2:33" ht="26.25" customHeight="1" x14ac:dyDescent="0.35">
      <c r="B25" s="96" t="s">
        <v>203</v>
      </c>
      <c r="C25" s="246" t="s">
        <v>204</v>
      </c>
      <c r="D25" s="246"/>
      <c r="E25" s="246"/>
      <c r="F25" s="246"/>
      <c r="G25" s="246"/>
      <c r="H25" s="246"/>
    </row>
    <row r="26" spans="2:33" ht="26.25" customHeight="1" x14ac:dyDescent="0.35">
      <c r="B26" s="96" t="s">
        <v>206</v>
      </c>
      <c r="C26" s="246" t="s">
        <v>207</v>
      </c>
      <c r="D26" s="246"/>
      <c r="E26" s="246"/>
      <c r="F26" s="246"/>
      <c r="G26" s="246"/>
      <c r="H26" s="246"/>
    </row>
    <row r="27" spans="2:33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3" ht="63" customHeight="1" x14ac:dyDescent="0.35">
      <c r="B28" s="96" t="s">
        <v>209</v>
      </c>
      <c r="C28" s="246"/>
      <c r="D28" s="246"/>
      <c r="E28" s="246"/>
      <c r="F28" s="246"/>
      <c r="G28" s="246"/>
      <c r="H28" s="246"/>
    </row>
    <row r="29" spans="2:33" x14ac:dyDescent="0.25">
      <c r="G29" s="46">
        <v>96.8888888888889</v>
      </c>
    </row>
    <row r="30" spans="2:33" x14ac:dyDescent="0.25"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99.095022624434407</v>
      </c>
      <c r="YW52" s="102"/>
    </row>
    <row r="53" spans="3:701" x14ac:dyDescent="0.25">
      <c r="YW53" s="102"/>
    </row>
    <row r="54" spans="3:701" x14ac:dyDescent="0.25">
      <c r="YW54" s="102"/>
    </row>
  </sheetData>
  <mergeCells count="37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  <mergeCell ref="C28:D28"/>
    <mergeCell ref="E28:F28"/>
    <mergeCell ref="G28:H28"/>
  </mergeCells>
  <conditionalFormatting sqref="C15:AG15">
    <cfRule type="cellIs" dxfId="2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theme="9" tint="0.59999389629810485"/>
    <pageSetUpPr fitToPage="1"/>
  </sheetPr>
  <dimension ref="A1:ZY54"/>
  <sheetViews>
    <sheetView topLeftCell="A13" zoomScale="40" zoomScaleNormal="40" workbookViewId="0">
      <selection activeCell="P14" sqref="P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4" width="12.7109375" style="46" bestFit="1" customWidth="1"/>
    <col min="155" max="155" width="14.28515625" style="46" customWidth="1"/>
    <col min="156" max="16384" width="9.28515625" style="46"/>
  </cols>
  <sheetData>
    <row r="1" spans="1:155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CSR CO#3</v>
      </c>
      <c r="DR1" s="56" t="str">
        <f>S6</f>
        <v>%</v>
      </c>
    </row>
    <row r="2" spans="1:155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</row>
    <row r="3" spans="1:155" ht="41.45" customHeight="1" x14ac:dyDescent="0.5">
      <c r="A3" s="237">
        <f>'CKPI Sp Power Cons CO 4'!$A$3</f>
        <v>46112</v>
      </c>
      <c r="B3" s="25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230</v>
      </c>
      <c r="AB3" s="250">
        <f>HLOOKUP($G$3,Update!$B$2:$AAZ$1000,16,0)</f>
        <v>68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DATA'!Q61</f>
        <v>66</v>
      </c>
      <c r="DQ3" s="70">
        <f>'MASTER DATA'!R61</f>
        <v>66</v>
      </c>
      <c r="DR3" s="70">
        <f>'MASTER DATA'!S61</f>
        <v>66</v>
      </c>
      <c r="DS3" s="70">
        <f>'MASTER DATA'!T61</f>
        <v>66</v>
      </c>
      <c r="DT3" s="70">
        <f>'MASTER DATA'!U61</f>
        <v>66</v>
      </c>
      <c r="DU3" s="70">
        <f>'MASTER DATA'!V61</f>
        <v>66</v>
      </c>
      <c r="DV3" s="70">
        <f>'MASTER DATA'!W61</f>
        <v>66</v>
      </c>
      <c r="DW3" s="70">
        <f>'MASTER DATA'!X61</f>
        <v>66</v>
      </c>
      <c r="DX3" s="70">
        <f>'MASTER DATA'!Y61</f>
        <v>66</v>
      </c>
      <c r="DY3" s="70">
        <f>'MASTER DATA'!Z61</f>
        <v>66</v>
      </c>
      <c r="DZ3" s="70">
        <f>'MASTER DATA'!AA61</f>
        <v>66</v>
      </c>
      <c r="EA3" s="70">
        <f>'MASTER DATA'!AB61</f>
        <v>66</v>
      </c>
      <c r="EB3" s="70">
        <f>'MASTER DATA'!AC61</f>
        <v>67</v>
      </c>
      <c r="EC3" s="70">
        <f>'MASTER DATA'!AD61</f>
        <v>67</v>
      </c>
      <c r="ED3" s="70">
        <f>'MASTER DATA'!AE61</f>
        <v>67</v>
      </c>
      <c r="EE3" s="70">
        <f>'MASTER DATA'!AF61</f>
        <v>67</v>
      </c>
      <c r="EF3" s="70">
        <f>'MASTER DATA'!AG61</f>
        <v>67</v>
      </c>
      <c r="EG3" s="70">
        <f>'MASTER DATA'!AH61</f>
        <v>67</v>
      </c>
      <c r="EH3" s="70">
        <f>Update!D17</f>
        <v>68</v>
      </c>
      <c r="EI3" s="70">
        <f>Update!E17</f>
        <v>68</v>
      </c>
      <c r="EJ3" s="70">
        <f>Update!F17</f>
        <v>68</v>
      </c>
      <c r="EK3" s="70">
        <f>Update!G17</f>
        <v>68</v>
      </c>
      <c r="EL3" s="70">
        <f>Update!H17</f>
        <v>68</v>
      </c>
      <c r="EM3" s="70">
        <f>Update!I17</f>
        <v>68</v>
      </c>
      <c r="EN3" s="70">
        <f>Update!J17</f>
        <v>68</v>
      </c>
      <c r="EO3" s="70">
        <f>Update!K17</f>
        <v>68</v>
      </c>
      <c r="EP3" s="70">
        <f>Update!L17</f>
        <v>68</v>
      </c>
      <c r="EQ3" s="70">
        <f>Update!M17</f>
        <v>68</v>
      </c>
      <c r="ER3" s="70">
        <f>Update!N17</f>
        <v>68</v>
      </c>
      <c r="ES3" s="70">
        <f>Update!O17</f>
        <v>68</v>
      </c>
      <c r="ET3" s="70">
        <f>Update!P17</f>
        <v>68</v>
      </c>
      <c r="EU3" s="70">
        <f>Update!Q17</f>
        <v>68</v>
      </c>
      <c r="EV3" s="70">
        <f>Update!R17</f>
        <v>68</v>
      </c>
      <c r="EW3" s="70">
        <f>Update!S17</f>
        <v>68</v>
      </c>
      <c r="EX3" s="70">
        <f>Update!T17</f>
        <v>68</v>
      </c>
      <c r="EY3" s="70">
        <f>Update!U17</f>
        <v>68</v>
      </c>
    </row>
    <row r="4" spans="1:155" ht="41.45" customHeight="1" x14ac:dyDescent="0.5">
      <c r="A4" s="237">
        <f>+A3+1</f>
        <v>46113</v>
      </c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DATA'!Q62</f>
        <v>67.664000000000001</v>
      </c>
      <c r="DQ4" s="70">
        <f>'MASTER DATA'!R62</f>
        <v>67.619032258064522</v>
      </c>
      <c r="DR4" s="70">
        <f>'MASTER DATA'!S62</f>
        <v>67.419999999999987</v>
      </c>
      <c r="DS4" s="70">
        <f>'MASTER DATA'!T62</f>
        <v>67.627419354838693</v>
      </c>
      <c r="DT4" s="70">
        <f>'MASTER DATA'!U62</f>
        <v>67.524516129032264</v>
      </c>
      <c r="DU4" s="70">
        <f>'MASTER DATA'!V62</f>
        <v>67.405000000000001</v>
      </c>
      <c r="DV4" s="70">
        <f>'MASTER DATA'!W62</f>
        <v>67.454516129032257</v>
      </c>
      <c r="DW4" s="70">
        <f>'MASTER DATA'!X62</f>
        <v>67.519333333333336</v>
      </c>
      <c r="DX4" s="70">
        <f>'MASTER DATA'!Y62</f>
        <v>67.440344827586216</v>
      </c>
      <c r="DY4" s="70">
        <f>'MASTER DATA'!Z62</f>
        <v>67.810967741935485</v>
      </c>
      <c r="DZ4" s="70">
        <f>'MASTER DATA'!AA62</f>
        <v>68.183793103448281</v>
      </c>
      <c r="EA4" s="70">
        <f>'MASTER DATA'!AB62</f>
        <v>68.521935483870976</v>
      </c>
      <c r="EB4" s="70">
        <f>'MASTER DATA'!AC62</f>
        <v>69.258275862068984</v>
      </c>
      <c r="EC4" s="70">
        <f>'MASTER DATA'!AD62</f>
        <v>69.950967741935486</v>
      </c>
      <c r="ED4" s="70">
        <f>'MASTER DATA'!AE62</f>
        <v>69.279333333333327</v>
      </c>
      <c r="EE4" s="70">
        <f>'MASTER DATA'!AF62</f>
        <v>69.553290770609323</v>
      </c>
      <c r="EF4" s="70">
        <f>'MASTER DATA'!AG62</f>
        <v>69.849999999999994</v>
      </c>
      <c r="EG4" s="70">
        <f>'MASTER DATA'!AH62</f>
        <v>68.930000000000007</v>
      </c>
      <c r="EH4" s="70">
        <f>Update!D18</f>
        <v>68.92</v>
      </c>
      <c r="EI4" s="70">
        <f>Update!E18</f>
        <v>69.27</v>
      </c>
      <c r="EJ4" s="70">
        <f>Update!F18</f>
        <v>69.37</v>
      </c>
      <c r="EK4" s="70">
        <f>Update!G18</f>
        <v>69.72</v>
      </c>
      <c r="EL4" s="70">
        <f>Update!H18</f>
        <v>68.94</v>
      </c>
      <c r="EM4" s="70">
        <f>Update!I18</f>
        <v>69.27</v>
      </c>
      <c r="EN4" s="70">
        <f>Update!J18</f>
        <v>70.52</v>
      </c>
      <c r="EO4" s="70">
        <f>Update!K18</f>
        <v>70.254999999999995</v>
      </c>
      <c r="EP4" s="70">
        <f>Update!L18</f>
        <v>69.14</v>
      </c>
      <c r="EQ4" s="70">
        <f>Update!M18</f>
        <v>68.88</v>
      </c>
      <c r="ER4" s="70">
        <f>Update!N18</f>
        <v>68.540000000000006</v>
      </c>
      <c r="ES4" s="70">
        <f>Update!O18</f>
        <v>69.03</v>
      </c>
      <c r="ET4" s="70">
        <f>Update!P18</f>
        <v>69.010000000000005</v>
      </c>
      <c r="EU4" s="70">
        <f>Update!Q18</f>
        <v>68.7</v>
      </c>
      <c r="EV4" s="70">
        <f>Update!R18</f>
        <v>69.44</v>
      </c>
      <c r="EW4" s="70">
        <f>Update!S18</f>
        <v>69.989999999999995</v>
      </c>
      <c r="EX4" s="70">
        <f>Update!T18</f>
        <v>70.599999999999994</v>
      </c>
      <c r="EY4" s="70">
        <f>Update!U18</f>
        <v>70.63</v>
      </c>
    </row>
    <row r="5" spans="1:155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55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DATA'!C70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55" s="75" customFormat="1" ht="38.25" customHeight="1" x14ac:dyDescent="0.5">
      <c r="B7" s="251" t="s">
        <v>188</v>
      </c>
      <c r="C7" s="251"/>
      <c r="D7" s="251"/>
      <c r="E7" s="251"/>
      <c r="F7" s="252"/>
      <c r="G7" s="296" t="str">
        <f>'MASTER DATA'!B61</f>
        <v>Coke CSR CO#3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50">
        <f>HLOOKUP($A$3,Update!$B$2:$AAZ$1000,17,0)</f>
        <v>70.63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55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55" ht="195" customHeight="1" x14ac:dyDescent="0.35">
      <c r="B9" s="83"/>
      <c r="G9" s="84">
        <f>ED4</f>
        <v>69.279333333333327</v>
      </c>
      <c r="AH9" s="57"/>
      <c r="AK9" s="75">
        <f>222/224*100</f>
        <v>99.107142857142861</v>
      </c>
    </row>
    <row r="10" spans="1:155" ht="408.75" customHeight="1" x14ac:dyDescent="0.25">
      <c r="B10" s="247" t="str">
        <f>G7</f>
        <v>Coke CSR CO#3</v>
      </c>
      <c r="G10" s="84">
        <f>EE3</f>
        <v>67</v>
      </c>
      <c r="AH10" s="57"/>
      <c r="AI10" s="85"/>
    </row>
    <row r="11" spans="1:155" ht="408" customHeight="1" x14ac:dyDescent="0.25">
      <c r="B11" s="247"/>
      <c r="AH11" s="57"/>
    </row>
    <row r="12" spans="1:155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55" s="91" customFormat="1" ht="105.75" customHeight="1" x14ac:dyDescent="0.25">
      <c r="B13" s="89" t="s">
        <v>191</v>
      </c>
      <c r="C13" s="90">
        <f>A4</f>
        <v>46113</v>
      </c>
      <c r="D13" s="90">
        <f>C13+1</f>
        <v>46114</v>
      </c>
      <c r="E13" s="90">
        <f t="shared" ref="E13:AG13" si="0">D13+1</f>
        <v>46115</v>
      </c>
      <c r="F13" s="90">
        <f t="shared" si="0"/>
        <v>46116</v>
      </c>
      <c r="G13" s="90">
        <f t="shared" si="0"/>
        <v>46117</v>
      </c>
      <c r="H13" s="90">
        <f t="shared" si="0"/>
        <v>46118</v>
      </c>
      <c r="I13" s="90">
        <f t="shared" si="0"/>
        <v>46119</v>
      </c>
      <c r="J13" s="90">
        <f t="shared" si="0"/>
        <v>46120</v>
      </c>
      <c r="K13" s="90">
        <f t="shared" si="0"/>
        <v>46121</v>
      </c>
      <c r="L13" s="90">
        <f t="shared" si="0"/>
        <v>46122</v>
      </c>
      <c r="M13" s="90">
        <f t="shared" si="0"/>
        <v>46123</v>
      </c>
      <c r="N13" s="90">
        <f t="shared" si="0"/>
        <v>46124</v>
      </c>
      <c r="O13" s="90">
        <f t="shared" si="0"/>
        <v>46125</v>
      </c>
      <c r="P13" s="90">
        <f t="shared" si="0"/>
        <v>46126</v>
      </c>
      <c r="Q13" s="90">
        <f t="shared" si="0"/>
        <v>46127</v>
      </c>
      <c r="R13" s="90">
        <f t="shared" si="0"/>
        <v>46128</v>
      </c>
      <c r="S13" s="90">
        <f t="shared" si="0"/>
        <v>46129</v>
      </c>
      <c r="T13" s="90">
        <f t="shared" si="0"/>
        <v>46130</v>
      </c>
      <c r="U13" s="90">
        <f t="shared" si="0"/>
        <v>46131</v>
      </c>
      <c r="V13" s="90">
        <f t="shared" si="0"/>
        <v>46132</v>
      </c>
      <c r="W13" s="90">
        <f t="shared" si="0"/>
        <v>46133</v>
      </c>
      <c r="X13" s="90">
        <f t="shared" si="0"/>
        <v>46134</v>
      </c>
      <c r="Y13" s="90">
        <f t="shared" si="0"/>
        <v>46135</v>
      </c>
      <c r="Z13" s="90">
        <f t="shared" si="0"/>
        <v>46136</v>
      </c>
      <c r="AA13" s="90">
        <f t="shared" si="0"/>
        <v>46137</v>
      </c>
      <c r="AB13" s="90">
        <f t="shared" si="0"/>
        <v>46138</v>
      </c>
      <c r="AC13" s="90">
        <f t="shared" si="0"/>
        <v>46139</v>
      </c>
      <c r="AD13" s="90">
        <f t="shared" si="0"/>
        <v>46140</v>
      </c>
      <c r="AE13" s="90">
        <f t="shared" si="0"/>
        <v>46141</v>
      </c>
      <c r="AF13" s="90">
        <f t="shared" si="0"/>
        <v>46142</v>
      </c>
      <c r="AG13" s="90">
        <f t="shared" si="0"/>
        <v>46143</v>
      </c>
    </row>
    <row r="14" spans="1:155" ht="48" customHeight="1" x14ac:dyDescent="0.35">
      <c r="B14" s="58" t="s">
        <v>5</v>
      </c>
      <c r="C14" s="173">
        <v>69.19</v>
      </c>
      <c r="D14" s="173">
        <v>70.66</v>
      </c>
      <c r="E14" s="173">
        <v>70.66</v>
      </c>
      <c r="F14" s="173">
        <v>69.34</v>
      </c>
      <c r="G14" s="173">
        <v>69.77</v>
      </c>
      <c r="H14" s="32">
        <v>70.23</v>
      </c>
      <c r="I14" s="32">
        <v>70.09</v>
      </c>
      <c r="J14" s="32">
        <v>70.22</v>
      </c>
      <c r="K14" s="32">
        <v>69.56</v>
      </c>
      <c r="L14" s="32">
        <v>71.7</v>
      </c>
      <c r="M14" s="32">
        <v>70.92</v>
      </c>
      <c r="N14" s="32">
        <v>70.900000000000006</v>
      </c>
      <c r="O14" s="32">
        <v>68.67</v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9"/>
    </row>
    <row r="15" spans="1:155" ht="48" customHeight="1" x14ac:dyDescent="0.35">
      <c r="B15" s="46" t="s">
        <v>4</v>
      </c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</row>
    <row r="16" spans="1:155" ht="48" customHeight="1" x14ac:dyDescent="0.35">
      <c r="B16" s="58" t="s">
        <v>200</v>
      </c>
      <c r="C16" s="121">
        <v>72.308000000000007</v>
      </c>
      <c r="D16" s="121">
        <v>72.308000000000007</v>
      </c>
      <c r="E16" s="121">
        <v>72.308000000000007</v>
      </c>
      <c r="F16" s="121">
        <v>72.308000000000007</v>
      </c>
      <c r="G16" s="121">
        <v>72.308000000000007</v>
      </c>
      <c r="H16" s="121">
        <v>72.308000000000007</v>
      </c>
      <c r="I16" s="121">
        <v>72.308000000000007</v>
      </c>
      <c r="J16" s="121">
        <v>72.308000000000007</v>
      </c>
      <c r="K16" s="121">
        <v>72.308000000000007</v>
      </c>
      <c r="L16" s="121">
        <v>72.308000000000007</v>
      </c>
      <c r="M16" s="121">
        <v>72.308000000000007</v>
      </c>
      <c r="N16" s="121">
        <v>72.308000000000007</v>
      </c>
      <c r="O16" s="121">
        <v>72.308000000000007</v>
      </c>
      <c r="P16" s="121">
        <v>72.308000000000007</v>
      </c>
      <c r="Q16" s="121">
        <v>72.308000000000007</v>
      </c>
      <c r="R16" s="121">
        <v>72.308000000000007</v>
      </c>
      <c r="S16" s="121">
        <v>72.308000000000007</v>
      </c>
      <c r="T16" s="121">
        <v>72.308000000000007</v>
      </c>
      <c r="U16" s="121">
        <v>72.308000000000007</v>
      </c>
      <c r="V16" s="121">
        <v>72.308000000000007</v>
      </c>
      <c r="W16" s="121">
        <v>72.308000000000007</v>
      </c>
      <c r="X16" s="121">
        <v>72.308000000000007</v>
      </c>
      <c r="Y16" s="121">
        <v>72.308000000000007</v>
      </c>
      <c r="Z16" s="121">
        <v>72.308000000000007</v>
      </c>
      <c r="AA16" s="121">
        <v>72.308000000000007</v>
      </c>
      <c r="AB16" s="121">
        <v>72.308000000000007</v>
      </c>
      <c r="AC16" s="121">
        <v>72.308000000000007</v>
      </c>
      <c r="AD16" s="121">
        <v>72.308000000000007</v>
      </c>
      <c r="AE16" s="121">
        <v>72.308000000000007</v>
      </c>
      <c r="AF16" s="121">
        <v>72.308000000000007</v>
      </c>
      <c r="AG16" s="121">
        <v>72.308000000000007</v>
      </c>
      <c r="AH16" s="92"/>
    </row>
    <row r="17" spans="2:33" ht="48" customHeight="1" x14ac:dyDescent="0.35">
      <c r="B17" s="58" t="s">
        <v>201</v>
      </c>
      <c r="C17" s="121">
        <v>70.634</v>
      </c>
      <c r="D17" s="121">
        <v>70.634</v>
      </c>
      <c r="E17" s="121">
        <v>70.634</v>
      </c>
      <c r="F17" s="121">
        <v>70.634</v>
      </c>
      <c r="G17" s="121">
        <v>70.634</v>
      </c>
      <c r="H17" s="121">
        <v>70.634</v>
      </c>
      <c r="I17" s="121">
        <v>70.634</v>
      </c>
      <c r="J17" s="121">
        <v>70.634</v>
      </c>
      <c r="K17" s="121">
        <v>70.634</v>
      </c>
      <c r="L17" s="121">
        <v>70.634</v>
      </c>
      <c r="M17" s="121">
        <v>70.634</v>
      </c>
      <c r="N17" s="121">
        <v>70.634</v>
      </c>
      <c r="O17" s="121">
        <v>70.634</v>
      </c>
      <c r="P17" s="121">
        <v>70.634</v>
      </c>
      <c r="Q17" s="121">
        <v>70.634</v>
      </c>
      <c r="R17" s="121">
        <v>70.634</v>
      </c>
      <c r="S17" s="121">
        <v>70.634</v>
      </c>
      <c r="T17" s="121">
        <v>70.634</v>
      </c>
      <c r="U17" s="121">
        <v>70.634</v>
      </c>
      <c r="V17" s="121">
        <v>70.634</v>
      </c>
      <c r="W17" s="121">
        <v>70.634</v>
      </c>
      <c r="X17" s="121">
        <v>70.634</v>
      </c>
      <c r="Y17" s="121">
        <v>70.634</v>
      </c>
      <c r="Z17" s="121">
        <v>70.634</v>
      </c>
      <c r="AA17" s="121">
        <v>70.634</v>
      </c>
      <c r="AB17" s="121">
        <v>70.634</v>
      </c>
      <c r="AC17" s="121">
        <v>70.634</v>
      </c>
      <c r="AD17" s="121">
        <v>70.634</v>
      </c>
      <c r="AE17" s="121">
        <v>70.634</v>
      </c>
      <c r="AF17" s="121">
        <v>70.634</v>
      </c>
      <c r="AG17" s="121">
        <v>70.634</v>
      </c>
    </row>
    <row r="18" spans="2:33" ht="48" customHeight="1" x14ac:dyDescent="0.35">
      <c r="B18" s="58" t="s">
        <v>225</v>
      </c>
      <c r="C18" s="121">
        <v>68.959000000000003</v>
      </c>
      <c r="D18" s="121">
        <v>68.959000000000003</v>
      </c>
      <c r="E18" s="121">
        <v>68.959000000000003</v>
      </c>
      <c r="F18" s="121">
        <v>68.959000000000003</v>
      </c>
      <c r="G18" s="121">
        <v>68.959000000000003</v>
      </c>
      <c r="H18" s="121">
        <v>68.959000000000003</v>
      </c>
      <c r="I18" s="121">
        <v>68.959000000000003</v>
      </c>
      <c r="J18" s="121">
        <v>68.959000000000003</v>
      </c>
      <c r="K18" s="121">
        <v>68.959000000000003</v>
      </c>
      <c r="L18" s="121">
        <v>68.959000000000003</v>
      </c>
      <c r="M18" s="121">
        <v>68.959000000000003</v>
      </c>
      <c r="N18" s="121">
        <v>68.959000000000003</v>
      </c>
      <c r="O18" s="121">
        <v>68.959000000000003</v>
      </c>
      <c r="P18" s="121">
        <v>68.959000000000003</v>
      </c>
      <c r="Q18" s="121">
        <v>68.959000000000003</v>
      </c>
      <c r="R18" s="121">
        <v>68.959000000000003</v>
      </c>
      <c r="S18" s="121">
        <v>68.959000000000003</v>
      </c>
      <c r="T18" s="121">
        <v>68.959000000000003</v>
      </c>
      <c r="U18" s="121">
        <v>68.959000000000003</v>
      </c>
      <c r="V18" s="121">
        <v>68.959000000000003</v>
      </c>
      <c r="W18" s="121">
        <v>68.959000000000003</v>
      </c>
      <c r="X18" s="121">
        <v>68.959000000000003</v>
      </c>
      <c r="Y18" s="121">
        <v>68.959000000000003</v>
      </c>
      <c r="Z18" s="121">
        <v>68.959000000000003</v>
      </c>
      <c r="AA18" s="121">
        <v>68.959000000000003</v>
      </c>
      <c r="AB18" s="121">
        <v>68.959000000000003</v>
      </c>
      <c r="AC18" s="121">
        <v>68.959000000000003</v>
      </c>
      <c r="AD18" s="121">
        <v>68.959000000000003</v>
      </c>
      <c r="AE18" s="121">
        <v>68.959000000000003</v>
      </c>
      <c r="AF18" s="121">
        <v>68.959000000000003</v>
      </c>
      <c r="AG18" s="121">
        <v>68.959000000000003</v>
      </c>
    </row>
    <row r="19" spans="2:33" ht="63" x14ac:dyDescent="0.35">
      <c r="B19" s="96" t="s">
        <v>192</v>
      </c>
      <c r="C19" s="248">
        <v>1</v>
      </c>
      <c r="D19" s="248"/>
      <c r="E19" s="248"/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/>
      <c r="H20" s="249"/>
    </row>
    <row r="21" spans="2:33" ht="26.25" x14ac:dyDescent="0.4">
      <c r="B21" s="98" t="s">
        <v>197</v>
      </c>
      <c r="C21" s="246" t="s">
        <v>231</v>
      </c>
      <c r="D21" s="246"/>
      <c r="E21" s="246"/>
      <c r="F21" s="246"/>
      <c r="G21" s="246"/>
      <c r="H21" s="246"/>
    </row>
    <row r="22" spans="2:33" ht="26.25" customHeight="1" x14ac:dyDescent="0.35">
      <c r="B22" s="96" t="s">
        <v>200</v>
      </c>
      <c r="C22" s="121">
        <v>71.2</v>
      </c>
      <c r="D22" s="100"/>
      <c r="E22" s="94">
        <v>73.561000000000007</v>
      </c>
      <c r="F22" s="100"/>
      <c r="G22" s="94"/>
      <c r="H22" s="100"/>
    </row>
    <row r="23" spans="2:33" ht="26.25" customHeight="1" x14ac:dyDescent="0.35">
      <c r="B23" s="96" t="s">
        <v>201</v>
      </c>
      <c r="C23" s="121">
        <v>68.7</v>
      </c>
      <c r="D23" s="100"/>
      <c r="E23" s="94">
        <v>70.227999999999994</v>
      </c>
      <c r="F23" s="100"/>
      <c r="G23" s="94"/>
      <c r="H23" s="100"/>
    </row>
    <row r="24" spans="2:33" ht="23.25" x14ac:dyDescent="0.35">
      <c r="B24" s="96" t="s">
        <v>202</v>
      </c>
      <c r="C24" s="121">
        <v>66.3</v>
      </c>
      <c r="D24" s="100"/>
      <c r="E24" s="94">
        <v>66.89</v>
      </c>
      <c r="F24" s="100"/>
      <c r="G24" s="94"/>
      <c r="H24" s="100"/>
    </row>
    <row r="25" spans="2:33" ht="26.25" customHeight="1" x14ac:dyDescent="0.35">
      <c r="B25" s="96" t="s">
        <v>203</v>
      </c>
      <c r="C25" s="246" t="s">
        <v>204</v>
      </c>
      <c r="D25" s="246"/>
      <c r="E25" s="246" t="s">
        <v>232</v>
      </c>
      <c r="F25" s="246"/>
      <c r="G25" s="246"/>
      <c r="H25" s="246"/>
    </row>
    <row r="26" spans="2:33" ht="26.25" customHeight="1" x14ac:dyDescent="0.35">
      <c r="B26" s="96" t="s">
        <v>206</v>
      </c>
      <c r="C26" s="246" t="s">
        <v>207</v>
      </c>
      <c r="D26" s="246"/>
      <c r="E26" s="246" t="s">
        <v>233</v>
      </c>
      <c r="F26" s="246"/>
      <c r="G26" s="246"/>
      <c r="H26" s="246"/>
    </row>
    <row r="27" spans="2:33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3" ht="63" customHeight="1" x14ac:dyDescent="0.35">
      <c r="B28" s="96" t="s">
        <v>209</v>
      </c>
      <c r="C28" s="246"/>
      <c r="D28" s="246"/>
      <c r="E28" s="246"/>
      <c r="F28" s="246"/>
      <c r="G28" s="246"/>
      <c r="H28" s="246"/>
    </row>
    <row r="29" spans="2:33" x14ac:dyDescent="0.25">
      <c r="G29" s="46">
        <v>96.8888888888889</v>
      </c>
    </row>
    <row r="30" spans="2:33" x14ac:dyDescent="0.25"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99.095022624434407</v>
      </c>
      <c r="YW52" s="102"/>
    </row>
    <row r="53" spans="3:701" x14ac:dyDescent="0.25">
      <c r="YW53" s="102"/>
    </row>
    <row r="54" spans="3:701" x14ac:dyDescent="0.25">
      <c r="YW54" s="102"/>
    </row>
  </sheetData>
  <mergeCells count="37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  <mergeCell ref="C28:D28"/>
    <mergeCell ref="E28:F28"/>
    <mergeCell ref="G28:H28"/>
  </mergeCells>
  <conditionalFormatting sqref="C15:H15">
    <cfRule type="cellIs" dxfId="1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theme="9" tint="0.59999389629810485"/>
    <pageSetUpPr fitToPage="1"/>
  </sheetPr>
  <dimension ref="A1:ZY54"/>
  <sheetViews>
    <sheetView topLeftCell="A13" zoomScale="40" zoomScaleNormal="40" workbookViewId="0">
      <selection activeCell="O14" sqref="O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5" width="12.7109375" style="46" bestFit="1" customWidth="1"/>
    <col min="156" max="16384" width="9.28515625" style="46"/>
  </cols>
  <sheetData>
    <row r="1" spans="1:155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CSR CO#4</v>
      </c>
      <c r="DR1" s="56" t="str">
        <f>S6</f>
        <v>%</v>
      </c>
    </row>
    <row r="2" spans="1:155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</row>
    <row r="3" spans="1:155" ht="41.45" customHeight="1" x14ac:dyDescent="0.5">
      <c r="A3" s="237">
        <f>'CKPI Sp Power Cons CO 4'!$A$3</f>
        <v>46112</v>
      </c>
      <c r="B3" s="25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230</v>
      </c>
      <c r="AB3" s="250">
        <f>HLOOKUP($G$3,Update!$B$2:$AAZ$1000,45,0)</f>
        <v>68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DATA'!Q91</f>
        <v>66</v>
      </c>
      <c r="DQ3" s="70">
        <f>'MASTER DATA'!R91</f>
        <v>66</v>
      </c>
      <c r="DR3" s="70">
        <f>'MASTER DATA'!S91</f>
        <v>66</v>
      </c>
      <c r="DS3" s="70">
        <f>'MASTER DATA'!T91</f>
        <v>66</v>
      </c>
      <c r="DT3" s="70">
        <f>'MASTER DATA'!U91</f>
        <v>66</v>
      </c>
      <c r="DU3" s="70">
        <f>'MASTER DATA'!V91</f>
        <v>66</v>
      </c>
      <c r="DV3" s="70">
        <f>'MASTER DATA'!W91</f>
        <v>66</v>
      </c>
      <c r="DW3" s="70">
        <f>'MASTER DATA'!X91</f>
        <v>66</v>
      </c>
      <c r="DX3" s="70">
        <f>'MASTER DATA'!Y91</f>
        <v>66</v>
      </c>
      <c r="DY3" s="70">
        <f>'MASTER DATA'!Z91</f>
        <v>66</v>
      </c>
      <c r="DZ3" s="70">
        <f>'MASTER DATA'!AA91</f>
        <v>66</v>
      </c>
      <c r="EA3" s="70">
        <f>'MASTER DATA'!AB91</f>
        <v>66</v>
      </c>
      <c r="EB3" s="70">
        <f>'MASTER DATA'!AC91</f>
        <v>67</v>
      </c>
      <c r="EC3" s="70">
        <f>'MASTER DATA'!AD91</f>
        <v>67</v>
      </c>
      <c r="ED3" s="70">
        <f>'MASTER DATA'!AE91</f>
        <v>67</v>
      </c>
      <c r="EE3" s="70">
        <f>'MASTER DATA'!AF91</f>
        <v>67</v>
      </c>
      <c r="EF3" s="70">
        <f>'MASTER DATA'!AG91</f>
        <v>67</v>
      </c>
      <c r="EG3" s="70">
        <f>'MASTER DATA'!AH91</f>
        <v>67</v>
      </c>
      <c r="EH3" s="70">
        <f>Update!D46</f>
        <v>67</v>
      </c>
      <c r="EI3" s="70">
        <f>Update!E46</f>
        <v>67</v>
      </c>
      <c r="EJ3" s="70">
        <f>Update!F46</f>
        <v>67</v>
      </c>
      <c r="EK3" s="70">
        <f>Update!G46</f>
        <v>67</v>
      </c>
      <c r="EL3" s="70">
        <f>Update!H46</f>
        <v>67</v>
      </c>
      <c r="EM3" s="70">
        <f>Update!I46</f>
        <v>67</v>
      </c>
      <c r="EN3" s="70">
        <f>Update!J46</f>
        <v>68</v>
      </c>
      <c r="EO3" s="70">
        <f>Update!K46</f>
        <v>68</v>
      </c>
      <c r="EP3" s="70">
        <f>Update!L46</f>
        <v>68</v>
      </c>
      <c r="EQ3" s="70">
        <f>Update!M46</f>
        <v>68</v>
      </c>
      <c r="ER3" s="70">
        <f>Update!N46</f>
        <v>68</v>
      </c>
      <c r="ES3" s="70">
        <f>Update!O46</f>
        <v>68</v>
      </c>
      <c r="ET3" s="70">
        <f>Update!P46</f>
        <v>68</v>
      </c>
      <c r="EU3" s="70">
        <f>Update!Q46</f>
        <v>68</v>
      </c>
      <c r="EV3" s="70">
        <f>Update!R46</f>
        <v>68</v>
      </c>
      <c r="EW3" s="70">
        <f>Update!S46</f>
        <v>68</v>
      </c>
      <c r="EX3" s="70">
        <f>Update!T46</f>
        <v>68</v>
      </c>
      <c r="EY3" s="70">
        <f>Update!U46</f>
        <v>68</v>
      </c>
    </row>
    <row r="4" spans="1:155" ht="41.45" customHeight="1" x14ac:dyDescent="0.5">
      <c r="A4" s="237">
        <f>+A3+1</f>
        <v>46113</v>
      </c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229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DATA'!Q92</f>
        <v>67.542333333333318</v>
      </c>
      <c r="DQ4" s="70">
        <f>'MASTER DATA'!R92</f>
        <v>67.435483870967758</v>
      </c>
      <c r="DR4" s="70">
        <f>'MASTER DATA'!S92</f>
        <v>67.444999999999993</v>
      </c>
      <c r="DS4" s="70">
        <f>'MASTER DATA'!T92</f>
        <v>67.509354838709683</v>
      </c>
      <c r="DT4" s="70">
        <f>'MASTER DATA'!U92</f>
        <v>67.54129032258065</v>
      </c>
      <c r="DU4" s="70">
        <f>'MASTER DATA'!V92</f>
        <v>67.340999999999994</v>
      </c>
      <c r="DV4" s="70">
        <f>'MASTER DATA'!W92</f>
        <v>67.439354838709676</v>
      </c>
      <c r="DW4" s="70">
        <f>'MASTER DATA'!X92</f>
        <v>67.583666666666673</v>
      </c>
      <c r="DX4" s="70">
        <f>'MASTER DATA'!Y92</f>
        <v>67.399354838709684</v>
      </c>
      <c r="DY4" s="70">
        <f>'MASTER DATA'!Z92</f>
        <v>67.676774193548383</v>
      </c>
      <c r="DZ4" s="70">
        <f>'MASTER DATA'!AA92</f>
        <v>68.164137931034489</v>
      </c>
      <c r="EA4" s="70">
        <f>'MASTER DATA'!AB92</f>
        <v>68.472258064516126</v>
      </c>
      <c r="EB4" s="70">
        <f>'MASTER DATA'!AC92</f>
        <v>69.11</v>
      </c>
      <c r="EC4" s="70">
        <f>'MASTER DATA'!AD92</f>
        <v>69.89</v>
      </c>
      <c r="ED4" s="70">
        <f>'MASTER DATA'!AE92</f>
        <v>69.23</v>
      </c>
      <c r="EE4" s="70">
        <f>'MASTER DATA'!AF92</f>
        <v>69.5</v>
      </c>
      <c r="EF4" s="70">
        <f>'MASTER DATA'!AG92</f>
        <v>69.95</v>
      </c>
      <c r="EG4" s="70">
        <f>'MASTER DATA'!AH92</f>
        <v>69.180000000000007</v>
      </c>
      <c r="EH4" s="70">
        <f>Update!D47</f>
        <v>69.36</v>
      </c>
      <c r="EI4" s="70">
        <f>Update!E47</f>
        <v>69.069999999999993</v>
      </c>
      <c r="EJ4" s="70">
        <f>Update!F47</f>
        <v>69</v>
      </c>
      <c r="EK4" s="70">
        <f>Update!G47</f>
        <v>69.209999999999994</v>
      </c>
      <c r="EL4" s="70">
        <f>Update!H47</f>
        <v>69.489999999999995</v>
      </c>
      <c r="EM4" s="70">
        <f>Update!I47</f>
        <v>69.099999999999994</v>
      </c>
      <c r="EN4" s="70">
        <f>Update!J47</f>
        <v>69.819999999999993</v>
      </c>
      <c r="EO4" s="70">
        <f>Update!K47</f>
        <v>70.31</v>
      </c>
      <c r="EP4" s="70">
        <f>Update!L47</f>
        <v>67.849999999999994</v>
      </c>
      <c r="EQ4" s="70">
        <f>Update!M47</f>
        <v>68.17</v>
      </c>
      <c r="ER4" s="70">
        <f>Update!N47</f>
        <v>68.540000000000006</v>
      </c>
      <c r="ES4" s="70">
        <f>Update!O47</f>
        <v>69.23</v>
      </c>
      <c r="ET4" s="70">
        <f>Update!P47</f>
        <v>69.069999999999993</v>
      </c>
      <c r="EU4" s="70">
        <f>Update!Q47</f>
        <v>68.8</v>
      </c>
      <c r="EV4" s="70">
        <f>Update!R47</f>
        <v>69.537419354838718</v>
      </c>
      <c r="EW4" s="70">
        <f>Update!S47</f>
        <v>69.930000000000007</v>
      </c>
      <c r="EX4" s="70">
        <f>Update!T47</f>
        <v>69.801428571428545</v>
      </c>
      <c r="EY4" s="70">
        <f>Update!U47</f>
        <v>70.33</v>
      </c>
    </row>
    <row r="5" spans="1:155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55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DATA'!C91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55" s="75" customFormat="1" ht="38.25" customHeight="1" x14ac:dyDescent="0.5">
      <c r="B7" s="251" t="s">
        <v>188</v>
      </c>
      <c r="C7" s="251"/>
      <c r="D7" s="251"/>
      <c r="E7" s="251"/>
      <c r="F7" s="252"/>
      <c r="G7" s="296" t="str">
        <f>'MASTER DATA'!B91</f>
        <v>Coke CSR CO#4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50">
        <f>HLOOKUP($A$3,Update!$B$2:$AAZ$1000,46,0)</f>
        <v>70.33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55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55" ht="195" customHeight="1" x14ac:dyDescent="0.35">
      <c r="B9" s="83"/>
      <c r="G9" s="84">
        <f>ED4</f>
        <v>69.23</v>
      </c>
      <c r="AH9" s="57"/>
      <c r="AK9" s="75">
        <f>222/224*100</f>
        <v>99.107142857142861</v>
      </c>
    </row>
    <row r="10" spans="1:155" ht="408.75" customHeight="1" x14ac:dyDescent="0.25">
      <c r="B10" s="247" t="str">
        <f>G7</f>
        <v>Coke CSR CO#4</v>
      </c>
      <c r="G10" s="84">
        <f>EE3</f>
        <v>67</v>
      </c>
      <c r="AH10" s="57"/>
      <c r="AI10" s="85"/>
    </row>
    <row r="11" spans="1:155" ht="408" customHeight="1" x14ac:dyDescent="0.25">
      <c r="B11" s="247"/>
      <c r="AH11" s="57"/>
    </row>
    <row r="12" spans="1:155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55" s="91" customFormat="1" ht="105.75" customHeight="1" x14ac:dyDescent="0.25">
      <c r="B13" s="89" t="s">
        <v>191</v>
      </c>
      <c r="C13" s="90">
        <f>A4</f>
        <v>46113</v>
      </c>
      <c r="D13" s="90">
        <f>C13+1</f>
        <v>46114</v>
      </c>
      <c r="E13" s="90">
        <f t="shared" ref="E13:AG13" si="0">D13+1</f>
        <v>46115</v>
      </c>
      <c r="F13" s="90">
        <f t="shared" si="0"/>
        <v>46116</v>
      </c>
      <c r="G13" s="90">
        <f t="shared" si="0"/>
        <v>46117</v>
      </c>
      <c r="H13" s="90">
        <f t="shared" si="0"/>
        <v>46118</v>
      </c>
      <c r="I13" s="90">
        <f t="shared" si="0"/>
        <v>46119</v>
      </c>
      <c r="J13" s="90">
        <f t="shared" si="0"/>
        <v>46120</v>
      </c>
      <c r="K13" s="90">
        <f t="shared" si="0"/>
        <v>46121</v>
      </c>
      <c r="L13" s="90">
        <f t="shared" si="0"/>
        <v>46122</v>
      </c>
      <c r="M13" s="90">
        <f t="shared" si="0"/>
        <v>46123</v>
      </c>
      <c r="N13" s="90">
        <f t="shared" si="0"/>
        <v>46124</v>
      </c>
      <c r="O13" s="90">
        <f t="shared" si="0"/>
        <v>46125</v>
      </c>
      <c r="P13" s="90">
        <f t="shared" si="0"/>
        <v>46126</v>
      </c>
      <c r="Q13" s="90">
        <f t="shared" si="0"/>
        <v>46127</v>
      </c>
      <c r="R13" s="90">
        <f t="shared" si="0"/>
        <v>46128</v>
      </c>
      <c r="S13" s="90">
        <f t="shared" si="0"/>
        <v>46129</v>
      </c>
      <c r="T13" s="90">
        <f t="shared" si="0"/>
        <v>46130</v>
      </c>
      <c r="U13" s="90">
        <f t="shared" si="0"/>
        <v>46131</v>
      </c>
      <c r="V13" s="90">
        <f t="shared" si="0"/>
        <v>46132</v>
      </c>
      <c r="W13" s="90">
        <f t="shared" si="0"/>
        <v>46133</v>
      </c>
      <c r="X13" s="90">
        <f t="shared" si="0"/>
        <v>46134</v>
      </c>
      <c r="Y13" s="90">
        <f t="shared" si="0"/>
        <v>46135</v>
      </c>
      <c r="Z13" s="90">
        <f t="shared" si="0"/>
        <v>46136</v>
      </c>
      <c r="AA13" s="90">
        <f t="shared" si="0"/>
        <v>46137</v>
      </c>
      <c r="AB13" s="90">
        <f t="shared" si="0"/>
        <v>46138</v>
      </c>
      <c r="AC13" s="90">
        <f t="shared" si="0"/>
        <v>46139</v>
      </c>
      <c r="AD13" s="90">
        <f t="shared" si="0"/>
        <v>46140</v>
      </c>
      <c r="AE13" s="90">
        <f t="shared" si="0"/>
        <v>46141</v>
      </c>
      <c r="AF13" s="90">
        <f t="shared" si="0"/>
        <v>46142</v>
      </c>
      <c r="AG13" s="90">
        <f t="shared" si="0"/>
        <v>46143</v>
      </c>
    </row>
    <row r="14" spans="1:155" ht="48" customHeight="1" x14ac:dyDescent="0.35">
      <c r="B14" s="58" t="s">
        <v>5</v>
      </c>
      <c r="C14" s="32">
        <v>69.790000000000006</v>
      </c>
      <c r="D14" s="32">
        <v>69.69</v>
      </c>
      <c r="E14" s="32">
        <v>70.260000000000005</v>
      </c>
      <c r="F14" s="32">
        <v>69.17</v>
      </c>
      <c r="G14" s="32">
        <v>69.930000000000007</v>
      </c>
      <c r="H14" s="32">
        <v>69.09</v>
      </c>
      <c r="I14" s="32">
        <v>69.77</v>
      </c>
      <c r="J14" s="32">
        <v>69.92</v>
      </c>
      <c r="K14" s="32">
        <v>70.08</v>
      </c>
      <c r="L14" s="32">
        <v>69.849999999999994</v>
      </c>
      <c r="M14" s="32">
        <v>69.569999999999993</v>
      </c>
      <c r="N14" s="32">
        <v>69.45</v>
      </c>
      <c r="O14" s="32">
        <v>71.040000000000006</v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1:155" ht="48" customHeight="1" x14ac:dyDescent="0.25">
      <c r="B15" s="46" t="s">
        <v>4</v>
      </c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</row>
    <row r="16" spans="1:155" ht="48" customHeight="1" x14ac:dyDescent="0.35">
      <c r="B16" s="58" t="s">
        <v>200</v>
      </c>
      <c r="C16" s="121">
        <v>73.052000000000007</v>
      </c>
      <c r="D16" s="121">
        <v>73.052000000000007</v>
      </c>
      <c r="E16" s="121">
        <v>73.052000000000007</v>
      </c>
      <c r="F16" s="121">
        <v>73.052000000000007</v>
      </c>
      <c r="G16" s="121">
        <v>73.052000000000007</v>
      </c>
      <c r="H16" s="121">
        <v>73.052000000000007</v>
      </c>
      <c r="I16" s="121">
        <v>73.052000000000007</v>
      </c>
      <c r="J16" s="121">
        <v>73.052000000000007</v>
      </c>
      <c r="K16" s="121">
        <v>73.052000000000007</v>
      </c>
      <c r="L16" s="121">
        <v>73.052000000000007</v>
      </c>
      <c r="M16" s="121">
        <v>73.052000000000007</v>
      </c>
      <c r="N16" s="121">
        <v>73.052000000000007</v>
      </c>
      <c r="O16" s="121">
        <v>73.052000000000007</v>
      </c>
      <c r="P16" s="121">
        <v>73.052000000000007</v>
      </c>
      <c r="Q16" s="121">
        <v>73.052000000000007</v>
      </c>
      <c r="R16" s="121">
        <v>73.052000000000007</v>
      </c>
      <c r="S16" s="121">
        <v>73.052000000000007</v>
      </c>
      <c r="T16" s="121">
        <v>73.052000000000007</v>
      </c>
      <c r="U16" s="121">
        <v>73.052000000000007</v>
      </c>
      <c r="V16" s="121">
        <v>73.052000000000007</v>
      </c>
      <c r="W16" s="121">
        <v>73.052000000000007</v>
      </c>
      <c r="X16" s="121">
        <v>73.052000000000007</v>
      </c>
      <c r="Y16" s="121">
        <v>73.052000000000007</v>
      </c>
      <c r="Z16" s="121">
        <v>73.052000000000007</v>
      </c>
      <c r="AA16" s="121">
        <v>73.052000000000007</v>
      </c>
      <c r="AB16" s="121">
        <v>73.052000000000007</v>
      </c>
      <c r="AC16" s="121">
        <v>73.052000000000007</v>
      </c>
      <c r="AD16" s="121">
        <v>73.052000000000007</v>
      </c>
      <c r="AE16" s="121">
        <v>73.052000000000007</v>
      </c>
      <c r="AF16" s="121">
        <v>73.052000000000007</v>
      </c>
      <c r="AG16" s="121">
        <v>73.052000000000007</v>
      </c>
      <c r="AH16" s="92"/>
    </row>
    <row r="17" spans="2:33" ht="48" customHeight="1" x14ac:dyDescent="0.35">
      <c r="B17" s="58" t="s">
        <v>201</v>
      </c>
      <c r="C17" s="121">
        <v>70.33</v>
      </c>
      <c r="D17" s="121">
        <v>70.33</v>
      </c>
      <c r="E17" s="121">
        <v>70.33</v>
      </c>
      <c r="F17" s="121">
        <v>70.33</v>
      </c>
      <c r="G17" s="121">
        <v>70.33</v>
      </c>
      <c r="H17" s="121">
        <v>70.33</v>
      </c>
      <c r="I17" s="121">
        <v>70.33</v>
      </c>
      <c r="J17" s="121">
        <v>70.33</v>
      </c>
      <c r="K17" s="121">
        <v>70.33</v>
      </c>
      <c r="L17" s="121">
        <v>70.33</v>
      </c>
      <c r="M17" s="121">
        <v>70.33</v>
      </c>
      <c r="N17" s="121">
        <v>70.33</v>
      </c>
      <c r="O17" s="121">
        <v>70.33</v>
      </c>
      <c r="P17" s="121">
        <v>70.33</v>
      </c>
      <c r="Q17" s="121">
        <v>70.33</v>
      </c>
      <c r="R17" s="121">
        <v>70.33</v>
      </c>
      <c r="S17" s="121">
        <v>70.33</v>
      </c>
      <c r="T17" s="121">
        <v>70.33</v>
      </c>
      <c r="U17" s="121">
        <v>70.33</v>
      </c>
      <c r="V17" s="121">
        <v>70.33</v>
      </c>
      <c r="W17" s="121">
        <v>70.33</v>
      </c>
      <c r="X17" s="121">
        <v>70.33</v>
      </c>
      <c r="Y17" s="121">
        <v>70.33</v>
      </c>
      <c r="Z17" s="121">
        <v>70.33</v>
      </c>
      <c r="AA17" s="121">
        <v>70.33</v>
      </c>
      <c r="AB17" s="121">
        <v>70.33</v>
      </c>
      <c r="AC17" s="121">
        <v>70.33</v>
      </c>
      <c r="AD17" s="121">
        <v>70.33</v>
      </c>
      <c r="AE17" s="121">
        <v>70.33</v>
      </c>
      <c r="AF17" s="121">
        <v>70.33</v>
      </c>
      <c r="AG17" s="121">
        <v>70.33</v>
      </c>
    </row>
    <row r="18" spans="2:33" ht="48" customHeight="1" x14ac:dyDescent="0.35">
      <c r="B18" s="58" t="s">
        <v>225</v>
      </c>
      <c r="C18" s="121">
        <v>67.606999999999999</v>
      </c>
      <c r="D18" s="121">
        <v>67.606999999999999</v>
      </c>
      <c r="E18" s="121">
        <v>67.606999999999999</v>
      </c>
      <c r="F18" s="121">
        <v>67.606999999999999</v>
      </c>
      <c r="G18" s="121">
        <v>67.606999999999999</v>
      </c>
      <c r="H18" s="121">
        <v>67.606999999999999</v>
      </c>
      <c r="I18" s="121">
        <v>67.606999999999999</v>
      </c>
      <c r="J18" s="121">
        <v>67.606999999999999</v>
      </c>
      <c r="K18" s="121">
        <v>67.606999999999999</v>
      </c>
      <c r="L18" s="121">
        <v>67.606999999999999</v>
      </c>
      <c r="M18" s="121">
        <v>67.606999999999999</v>
      </c>
      <c r="N18" s="121">
        <v>67.606999999999999</v>
      </c>
      <c r="O18" s="121">
        <v>67.606999999999999</v>
      </c>
      <c r="P18" s="121">
        <v>67.606999999999999</v>
      </c>
      <c r="Q18" s="121">
        <v>67.606999999999999</v>
      </c>
      <c r="R18" s="121">
        <v>67.606999999999999</v>
      </c>
      <c r="S18" s="121">
        <v>67.606999999999999</v>
      </c>
      <c r="T18" s="121">
        <v>67.606999999999999</v>
      </c>
      <c r="U18" s="121">
        <v>67.606999999999999</v>
      </c>
      <c r="V18" s="121">
        <v>67.606999999999999</v>
      </c>
      <c r="W18" s="121">
        <v>67.606999999999999</v>
      </c>
      <c r="X18" s="121">
        <v>67.606999999999999</v>
      </c>
      <c r="Y18" s="121">
        <v>67.606999999999999</v>
      </c>
      <c r="Z18" s="121">
        <v>67.606999999999999</v>
      </c>
      <c r="AA18" s="121">
        <v>67.606999999999999</v>
      </c>
      <c r="AB18" s="121">
        <v>67.606999999999999</v>
      </c>
      <c r="AC18" s="121">
        <v>67.606999999999999</v>
      </c>
      <c r="AD18" s="121">
        <v>67.606999999999999</v>
      </c>
      <c r="AE18" s="121">
        <v>67.606999999999999</v>
      </c>
      <c r="AF18" s="121">
        <v>67.606999999999999</v>
      </c>
      <c r="AG18" s="121">
        <v>67.606999999999999</v>
      </c>
    </row>
    <row r="19" spans="2:33" ht="63" x14ac:dyDescent="0.35">
      <c r="B19" s="96" t="s">
        <v>192</v>
      </c>
      <c r="C19" s="248">
        <v>1</v>
      </c>
      <c r="D19" s="248"/>
      <c r="E19" s="248"/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ht="26.25" x14ac:dyDescent="0.4">
      <c r="B20" s="98" t="s">
        <v>193</v>
      </c>
      <c r="C20" s="249" t="s">
        <v>194</v>
      </c>
      <c r="D20" s="249"/>
      <c r="E20" s="249" t="s">
        <v>195</v>
      </c>
      <c r="F20" s="249"/>
      <c r="G20" s="249"/>
      <c r="H20" s="249"/>
    </row>
    <row r="21" spans="2:33" ht="26.25" x14ac:dyDescent="0.4">
      <c r="B21" s="98" t="s">
        <v>197</v>
      </c>
      <c r="C21" s="246" t="s">
        <v>231</v>
      </c>
      <c r="D21" s="246"/>
      <c r="E21" s="246"/>
      <c r="F21" s="246"/>
      <c r="G21" s="246"/>
      <c r="H21" s="246"/>
    </row>
    <row r="22" spans="2:33" ht="26.25" customHeight="1" x14ac:dyDescent="0.35">
      <c r="B22" s="96" t="s">
        <v>200</v>
      </c>
      <c r="C22" s="121">
        <v>71.900000000000006</v>
      </c>
      <c r="D22" s="100"/>
      <c r="E22" s="94">
        <v>72.38</v>
      </c>
      <c r="F22" s="100"/>
      <c r="G22" s="94"/>
      <c r="H22" s="100"/>
    </row>
    <row r="23" spans="2:33" ht="26.25" customHeight="1" x14ac:dyDescent="0.35">
      <c r="B23" s="96" t="s">
        <v>201</v>
      </c>
      <c r="C23" s="121">
        <v>68.7</v>
      </c>
      <c r="D23" s="100"/>
      <c r="E23" s="94">
        <v>69.808999999999997</v>
      </c>
      <c r="F23" s="100"/>
      <c r="G23" s="94"/>
      <c r="H23" s="100"/>
    </row>
    <row r="24" spans="2:33" ht="23.25" x14ac:dyDescent="0.35">
      <c r="B24" s="96" t="s">
        <v>202</v>
      </c>
      <c r="C24" s="121">
        <v>65.5</v>
      </c>
      <c r="D24" s="100"/>
      <c r="E24" s="94">
        <v>67.230999999999995</v>
      </c>
      <c r="F24" s="100"/>
      <c r="G24" s="94"/>
      <c r="H24" s="100"/>
    </row>
    <row r="25" spans="2:33" ht="26.25" customHeight="1" x14ac:dyDescent="0.35">
      <c r="B25" s="96" t="s">
        <v>203</v>
      </c>
      <c r="C25" s="246" t="s">
        <v>204</v>
      </c>
      <c r="D25" s="246"/>
      <c r="E25" s="246" t="s">
        <v>232</v>
      </c>
      <c r="F25" s="246"/>
      <c r="G25" s="246"/>
      <c r="H25" s="246"/>
    </row>
    <row r="26" spans="2:33" ht="26.25" customHeight="1" x14ac:dyDescent="0.35">
      <c r="B26" s="96" t="s">
        <v>206</v>
      </c>
      <c r="C26" s="246" t="s">
        <v>207</v>
      </c>
      <c r="D26" s="246"/>
      <c r="E26" s="246" t="s">
        <v>233</v>
      </c>
      <c r="F26" s="246"/>
      <c r="G26" s="246"/>
      <c r="H26" s="246"/>
    </row>
    <row r="27" spans="2:33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3" ht="63" customHeight="1" x14ac:dyDescent="0.35">
      <c r="B28" s="96" t="s">
        <v>209</v>
      </c>
      <c r="C28" s="246"/>
      <c r="D28" s="246"/>
      <c r="E28" s="246"/>
      <c r="F28" s="246"/>
      <c r="G28" s="246"/>
      <c r="H28" s="246"/>
    </row>
    <row r="29" spans="2:33" x14ac:dyDescent="0.25">
      <c r="G29" s="46">
        <v>96.8888888888889</v>
      </c>
    </row>
    <row r="30" spans="2:33" x14ac:dyDescent="0.25"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99.095022624434407</v>
      </c>
      <c r="YW52" s="102"/>
    </row>
    <row r="53" spans="3:701" x14ac:dyDescent="0.25">
      <c r="YW53" s="102"/>
    </row>
    <row r="54" spans="3:701" x14ac:dyDescent="0.25">
      <c r="YW54" s="102"/>
    </row>
  </sheetData>
  <mergeCells count="37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  <mergeCell ref="C28:D28"/>
    <mergeCell ref="E28:F28"/>
    <mergeCell ref="G28:H28"/>
  </mergeCells>
  <conditionalFormatting sqref="C15:AG15">
    <cfRule type="cellIs" dxfId="0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9" tint="-0.249977111117893"/>
    <pageSetUpPr fitToPage="1"/>
  </sheetPr>
  <dimension ref="A1:ZY56"/>
  <sheetViews>
    <sheetView topLeftCell="A10" zoomScale="40" zoomScaleNormal="40" workbookViewId="0">
      <selection activeCell="C20" sqref="C20:AG20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4" width="12.7109375" style="46" bestFit="1" customWidth="1"/>
    <col min="155" max="155" width="14.28515625" style="46" customWidth="1"/>
    <col min="156" max="16384" width="9.28515625" style="46"/>
  </cols>
  <sheetData>
    <row r="1" spans="1:155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Quality Index CO#3</v>
      </c>
      <c r="DR1" s="106" t="str">
        <f>G8</f>
        <v>%</v>
      </c>
    </row>
    <row r="2" spans="1:155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</row>
    <row r="3" spans="1:155" ht="41.45" customHeight="1" x14ac:dyDescent="0.5">
      <c r="A3" s="237">
        <f>'CKPI Sp Power Cons CO 4'!$A$3</f>
        <v>46112</v>
      </c>
      <c r="B3" s="27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169"/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DATA'!Q58</f>
        <v>0.98</v>
      </c>
      <c r="DQ3" s="70">
        <f>'MASTER DATA'!R58</f>
        <v>0.98</v>
      </c>
      <c r="DR3" s="70">
        <f>'MASTER DATA'!S58</f>
        <v>0.98</v>
      </c>
      <c r="DS3" s="70">
        <f>'MASTER DATA'!T58</f>
        <v>0.98</v>
      </c>
      <c r="DT3" s="70">
        <f>'MASTER DATA'!U58</f>
        <v>0.98</v>
      </c>
      <c r="DU3" s="70">
        <f>'MASTER DATA'!V58</f>
        <v>0.98</v>
      </c>
      <c r="DV3" s="70">
        <f>'MASTER DATA'!W58</f>
        <v>0.98</v>
      </c>
      <c r="DW3" s="70">
        <f>'MASTER DATA'!X58</f>
        <v>0.98</v>
      </c>
      <c r="DX3" s="70">
        <f>'MASTER DATA'!Y58</f>
        <v>0.98</v>
      </c>
      <c r="DY3" s="70">
        <f>'MASTER DATA'!Z58</f>
        <v>0.98</v>
      </c>
      <c r="DZ3" s="70">
        <f>'MASTER DATA'!AA58</f>
        <v>0.98</v>
      </c>
      <c r="EA3" s="70">
        <f>'MASTER DATA'!AB58</f>
        <v>0.98</v>
      </c>
      <c r="EB3" s="70">
        <f>'MASTER DATA'!AC58</f>
        <v>0.98499999999999999</v>
      </c>
      <c r="EC3" s="70">
        <f>'MASTER DATA'!AD58</f>
        <v>0.98499999999999999</v>
      </c>
      <c r="ED3" s="70">
        <f>'MASTER DATA'!AE58</f>
        <v>0.98499999999999999</v>
      </c>
      <c r="EE3" s="70">
        <f>'MASTER DATA'!AF58</f>
        <v>0.98499999999999999</v>
      </c>
      <c r="EF3" s="70">
        <f>'MASTER DATA'!AG58</f>
        <v>0.98499999999999999</v>
      </c>
      <c r="EG3" s="70">
        <f>'MASTER DATA'!AH58</f>
        <v>0.98499999999999999</v>
      </c>
      <c r="EH3" s="70">
        <f>Update!D19</f>
        <v>0.98499999999999999</v>
      </c>
      <c r="EI3" s="70">
        <f>Update!E19</f>
        <v>0.98499999999999999</v>
      </c>
      <c r="EJ3" s="70">
        <f>Update!F19</f>
        <v>0.98499999999999999</v>
      </c>
      <c r="EK3" s="70">
        <f>Update!G19</f>
        <v>0.98499999999999999</v>
      </c>
      <c r="EL3" s="70">
        <f>Update!H19</f>
        <v>0.98499999999999999</v>
      </c>
      <c r="EM3" s="70">
        <f>Update!I19</f>
        <v>0.98</v>
      </c>
      <c r="EN3" s="70">
        <f>Update!J19</f>
        <v>0.98</v>
      </c>
      <c r="EO3" s="70">
        <f>Update!K19</f>
        <v>0.98</v>
      </c>
      <c r="EP3" s="70">
        <f>Update!L19</f>
        <v>0.98</v>
      </c>
      <c r="EQ3" s="70">
        <f>Update!M19</f>
        <v>0.98</v>
      </c>
      <c r="ER3" s="70">
        <f>Update!N19</f>
        <v>0.98</v>
      </c>
      <c r="ES3" s="70">
        <f>Update!O19</f>
        <v>0.98</v>
      </c>
      <c r="ET3" s="70">
        <f>Update!P19</f>
        <v>0.98</v>
      </c>
      <c r="EU3" s="70">
        <f>Update!Q19</f>
        <v>0.98</v>
      </c>
      <c r="EV3" s="70">
        <f>Update!R19</f>
        <v>0.98</v>
      </c>
      <c r="EW3" s="70">
        <f>Update!S19</f>
        <v>0.98</v>
      </c>
      <c r="EX3" s="70">
        <f>Update!T19</f>
        <v>0.98</v>
      </c>
      <c r="EY3" s="70">
        <f>Update!U19</f>
        <v>0.98</v>
      </c>
    </row>
    <row r="4" spans="1:155" ht="41.45" customHeight="1" x14ac:dyDescent="0.5">
      <c r="A4" s="237">
        <f>+A3+1</f>
        <v>46113</v>
      </c>
      <c r="B4" s="278" t="s">
        <v>177</v>
      </c>
      <c r="C4" s="259"/>
      <c r="D4" s="259"/>
      <c r="E4" s="259"/>
      <c r="F4" s="259"/>
      <c r="G4" s="260" t="s">
        <v>236</v>
      </c>
      <c r="H4" s="261"/>
      <c r="I4" s="261"/>
      <c r="J4" s="261"/>
      <c r="K4" s="261"/>
      <c r="L4" s="261"/>
      <c r="M4" s="261"/>
      <c r="N4" s="262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350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DATA'!Q59</f>
        <v>0.99244444444444446</v>
      </c>
      <c r="DQ4" s="70">
        <f>'MASTER DATA'!R59</f>
        <v>0.98946002805049094</v>
      </c>
      <c r="DR4" s="70">
        <f>'MASTER DATA'!S59</f>
        <v>0.99288888888888893</v>
      </c>
      <c r="DS4" s="70">
        <f>'MASTER DATA'!T59</f>
        <v>0.9986956521739131</v>
      </c>
      <c r="DT4" s="70">
        <f>'MASTER DATA'!U59</f>
        <v>0.99709677419354847</v>
      </c>
      <c r="DU4" s="70">
        <f>'MASTER DATA'!V59</f>
        <v>0.9952134831460675</v>
      </c>
      <c r="DV4" s="70">
        <f>'MASTER DATA'!W59</f>
        <v>0.99816269284712489</v>
      </c>
      <c r="DW4" s="70">
        <f>'MASTER DATA'!X59</f>
        <v>0.98387356321839081</v>
      </c>
      <c r="DX4" s="70">
        <f>'MASTER DATA'!Y59</f>
        <v>0.95937769683042207</v>
      </c>
      <c r="DY4" s="70">
        <f>'MASTER DATA'!Z59</f>
        <v>0.98113274008157203</v>
      </c>
      <c r="DZ4" s="70">
        <f>'MASTER DATA'!AA59</f>
        <v>0.98779470729751406</v>
      </c>
      <c r="EA4" s="70">
        <f>'MASTER DATA'!AB59</f>
        <v>0.99740517546969165</v>
      </c>
      <c r="EB4" s="70">
        <f>'MASTER DATA'!AC59</f>
        <v>0.98149999999999982</v>
      </c>
      <c r="EC4" s="70">
        <f>'MASTER DATA'!AD59</f>
        <v>0.98913978494623656</v>
      </c>
      <c r="ED4" s="70">
        <f>'MASTER DATA'!AE59</f>
        <v>0.96738888888888885</v>
      </c>
      <c r="EE4" s="70">
        <f>'MASTER DATA'!AF59</f>
        <v>0.97236559139784928</v>
      </c>
      <c r="EF4" s="70">
        <f>'MASTER DATA'!AG59</f>
        <v>0.98956989247311833</v>
      </c>
      <c r="EG4" s="70">
        <f>'MASTER DATA'!AH59</f>
        <v>0.99199999999999999</v>
      </c>
      <c r="EH4" s="70">
        <f>Update!D20</f>
        <v>0.98499999999999999</v>
      </c>
      <c r="EI4" s="70">
        <f>Update!E20</f>
        <v>0.96399999999999997</v>
      </c>
      <c r="EJ4" s="70">
        <f>Update!F20</f>
        <v>0.97799999999999998</v>
      </c>
      <c r="EK4" s="70">
        <f>Update!G20</f>
        <v>0.99</v>
      </c>
      <c r="EL4" s="70">
        <f>Update!H20</f>
        <v>0.98699999999999999</v>
      </c>
      <c r="EM4" s="70">
        <f>Update!I20</f>
        <v>0.98499999999999999</v>
      </c>
      <c r="EN4" s="70">
        <f>Update!J20</f>
        <v>0.98055555555555562</v>
      </c>
      <c r="EO4" s="70">
        <f>Update!K20</f>
        <v>0.97419354838709671</v>
      </c>
      <c r="EP4" s="70">
        <f>Update!L20</f>
        <v>0.98266666666666669</v>
      </c>
      <c r="EQ4" s="70">
        <f>Update!M20</f>
        <v>0.98000000000000009</v>
      </c>
      <c r="ER4" s="70">
        <f>Update!N20</f>
        <v>0.96849462365591399</v>
      </c>
      <c r="ES4" s="70">
        <f>Update!O20</f>
        <v>0.99144444444444446</v>
      </c>
      <c r="ET4" s="70">
        <f>Update!P20</f>
        <v>0.98365591397849461</v>
      </c>
      <c r="EU4" s="70">
        <f>Update!Q20</f>
        <v>0.95977777777777773</v>
      </c>
      <c r="EV4" s="70">
        <f>Update!R20</f>
        <v>0.96397849462365581</v>
      </c>
      <c r="EW4" s="70">
        <f>Update!S20</f>
        <v>0.97043010752688152</v>
      </c>
      <c r="EX4" s="70">
        <f>Update!T20</f>
        <v>0.96642857142857108</v>
      </c>
      <c r="EY4" s="70">
        <f>Update!U20</f>
        <v>0.97075268817204285</v>
      </c>
    </row>
    <row r="5" spans="1:155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349</v>
      </c>
      <c r="P5" s="61"/>
      <c r="Q5" s="61"/>
      <c r="R5" s="61"/>
      <c r="S5" s="61"/>
      <c r="T5" s="61"/>
      <c r="U5" s="61"/>
      <c r="V5" s="61"/>
      <c r="W5" s="61"/>
      <c r="X5" s="62"/>
      <c r="Y5" s="73">
        <v>2</v>
      </c>
      <c r="Z5" s="74" t="s">
        <v>351</v>
      </c>
      <c r="AA5" s="64"/>
      <c r="AB5" s="64"/>
      <c r="AC5" s="64"/>
      <c r="AD5" s="64"/>
      <c r="AE5" s="64"/>
      <c r="AF5" s="64"/>
      <c r="AG5" s="64"/>
      <c r="AH5" s="67"/>
      <c r="AI5" s="68" t="s">
        <v>1</v>
      </c>
      <c r="DP5" s="75" t="str">
        <f>'MASTER DATA'!C43</f>
        <v>Tons</v>
      </c>
    </row>
    <row r="6" spans="1:155" ht="41.45" customHeight="1" x14ac:dyDescent="0.5">
      <c r="B6" s="278" t="s">
        <v>185</v>
      </c>
      <c r="C6" s="259"/>
      <c r="D6" s="259"/>
      <c r="E6" s="259"/>
      <c r="F6" s="259"/>
      <c r="G6" s="279" t="s">
        <v>227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>
        <v>3</v>
      </c>
      <c r="Z6" s="64" t="s">
        <v>352</v>
      </c>
      <c r="AA6" s="64"/>
      <c r="AB6" s="64"/>
      <c r="AC6" s="64"/>
      <c r="AD6" s="64"/>
      <c r="AE6" s="64"/>
      <c r="AF6" s="64"/>
      <c r="AG6" s="64"/>
      <c r="AH6" s="67"/>
    </row>
    <row r="7" spans="1:155" s="75" customFormat="1" ht="38.25" customHeight="1" x14ac:dyDescent="0.5">
      <c r="B7" s="271" t="s">
        <v>188</v>
      </c>
      <c r="C7" s="251"/>
      <c r="D7" s="251"/>
      <c r="E7" s="251"/>
      <c r="F7" s="252"/>
      <c r="G7" s="296" t="str">
        <f>'MASTER DATA'!B58</f>
        <v>Quality Index CO#3</v>
      </c>
      <c r="H7" s="297"/>
      <c r="I7" s="297"/>
      <c r="J7" s="297"/>
      <c r="K7" s="297"/>
      <c r="L7" s="297"/>
      <c r="M7" s="297"/>
      <c r="N7" s="297"/>
      <c r="O7" s="60" t="s">
        <v>239</v>
      </c>
      <c r="P7" s="74"/>
      <c r="Q7" s="74"/>
      <c r="R7" s="74"/>
      <c r="S7" s="79"/>
      <c r="T7" s="74"/>
      <c r="U7" s="74"/>
      <c r="V7" s="74"/>
      <c r="W7" s="74"/>
      <c r="X7" s="62"/>
      <c r="Y7" s="72">
        <v>4</v>
      </c>
      <c r="Z7" s="64" t="s">
        <v>353</v>
      </c>
      <c r="AA7" s="64"/>
      <c r="AB7" s="64"/>
      <c r="AC7" s="64"/>
      <c r="AD7" s="64"/>
      <c r="AE7" s="64"/>
      <c r="AF7" s="64"/>
      <c r="AG7" s="64"/>
      <c r="AH7" s="67"/>
    </row>
    <row r="8" spans="1:155" ht="38.25" customHeight="1" x14ac:dyDescent="0.5">
      <c r="B8" s="271" t="s">
        <v>187</v>
      </c>
      <c r="C8" s="251"/>
      <c r="D8" s="251"/>
      <c r="E8" s="251"/>
      <c r="F8" s="252"/>
      <c r="G8" s="272" t="str">
        <f>'MASTER DATA'!C58</f>
        <v>%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1:155" ht="34.5" customHeight="1" x14ac:dyDescent="0.5">
      <c r="B9" s="271" t="s">
        <v>224</v>
      </c>
      <c r="C9" s="251"/>
      <c r="D9" s="251"/>
      <c r="E9" s="251"/>
      <c r="F9" s="252"/>
      <c r="G9" s="250">
        <f>HLOOKUP($A$3,Update!$B$2:$AAZ$1000,19,0)</f>
        <v>0.97075268817204285</v>
      </c>
      <c r="H9" s="250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1:155" ht="34.5" customHeight="1" x14ac:dyDescent="0.5">
      <c r="B10" s="271" t="s">
        <v>175</v>
      </c>
      <c r="C10" s="251"/>
      <c r="D10" s="251"/>
      <c r="E10" s="251"/>
      <c r="F10" s="252"/>
      <c r="G10" s="250">
        <f>HLOOKUP($G$3,Update!$B$2:$AAZ$1000,18,0)</f>
        <v>0.98</v>
      </c>
      <c r="H10" s="250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1:155" ht="195" customHeight="1" x14ac:dyDescent="0.35">
      <c r="B11" s="83"/>
      <c r="AH11" s="57"/>
      <c r="AK11" s="75">
        <f>222/224*100</f>
        <v>99.107142857142861</v>
      </c>
    </row>
    <row r="12" spans="1:155" ht="408.75" customHeight="1" x14ac:dyDescent="0.25">
      <c r="B12" s="247" t="str">
        <f>G7</f>
        <v>Quality Index CO#3</v>
      </c>
      <c r="AH12" s="57"/>
    </row>
    <row r="13" spans="1:155" ht="408" customHeight="1" x14ac:dyDescent="0.25">
      <c r="B13" s="247"/>
      <c r="AH13" s="57"/>
    </row>
    <row r="14" spans="1:155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1:155" s="91" customFormat="1" ht="105.75" customHeight="1" x14ac:dyDescent="0.25">
      <c r="B15" s="89" t="s">
        <v>191</v>
      </c>
      <c r="C15" s="90">
        <f>A4</f>
        <v>46113</v>
      </c>
      <c r="D15" s="90">
        <f>C15+1</f>
        <v>46114</v>
      </c>
      <c r="E15" s="90">
        <f t="shared" ref="E15:AG15" si="0">D15+1</f>
        <v>46115</v>
      </c>
      <c r="F15" s="90">
        <f t="shared" si="0"/>
        <v>46116</v>
      </c>
      <c r="G15" s="90">
        <f t="shared" si="0"/>
        <v>46117</v>
      </c>
      <c r="H15" s="90">
        <f t="shared" si="0"/>
        <v>46118</v>
      </c>
      <c r="I15" s="90">
        <f t="shared" si="0"/>
        <v>46119</v>
      </c>
      <c r="J15" s="90">
        <f t="shared" si="0"/>
        <v>46120</v>
      </c>
      <c r="K15" s="90">
        <f t="shared" si="0"/>
        <v>46121</v>
      </c>
      <c r="L15" s="90">
        <f t="shared" si="0"/>
        <v>46122</v>
      </c>
      <c r="M15" s="90">
        <f t="shared" si="0"/>
        <v>46123</v>
      </c>
      <c r="N15" s="90">
        <f t="shared" si="0"/>
        <v>46124</v>
      </c>
      <c r="O15" s="90">
        <f t="shared" si="0"/>
        <v>46125</v>
      </c>
      <c r="P15" s="90">
        <f t="shared" si="0"/>
        <v>46126</v>
      </c>
      <c r="Q15" s="90">
        <f t="shared" si="0"/>
        <v>46127</v>
      </c>
      <c r="R15" s="90">
        <f t="shared" si="0"/>
        <v>46128</v>
      </c>
      <c r="S15" s="90">
        <f t="shared" si="0"/>
        <v>46129</v>
      </c>
      <c r="T15" s="90">
        <f t="shared" si="0"/>
        <v>46130</v>
      </c>
      <c r="U15" s="90">
        <f t="shared" si="0"/>
        <v>46131</v>
      </c>
      <c r="V15" s="90">
        <f t="shared" si="0"/>
        <v>46132</v>
      </c>
      <c r="W15" s="90">
        <f t="shared" si="0"/>
        <v>46133</v>
      </c>
      <c r="X15" s="90">
        <f t="shared" si="0"/>
        <v>46134</v>
      </c>
      <c r="Y15" s="90">
        <f t="shared" si="0"/>
        <v>46135</v>
      </c>
      <c r="Z15" s="90">
        <f t="shared" si="0"/>
        <v>46136</v>
      </c>
      <c r="AA15" s="90">
        <f t="shared" si="0"/>
        <v>46137</v>
      </c>
      <c r="AB15" s="90">
        <f t="shared" si="0"/>
        <v>46138</v>
      </c>
      <c r="AC15" s="90">
        <f t="shared" si="0"/>
        <v>46139</v>
      </c>
      <c r="AD15" s="90">
        <f t="shared" si="0"/>
        <v>46140</v>
      </c>
      <c r="AE15" s="90">
        <f t="shared" si="0"/>
        <v>46141</v>
      </c>
      <c r="AF15" s="90">
        <f t="shared" si="0"/>
        <v>46142</v>
      </c>
      <c r="AG15" s="90">
        <f t="shared" si="0"/>
        <v>46143</v>
      </c>
    </row>
    <row r="16" spans="1:155" ht="48" customHeight="1" x14ac:dyDescent="0.35">
      <c r="B16" s="75" t="s">
        <v>5</v>
      </c>
      <c r="C16" s="117">
        <v>0.92666666666666675</v>
      </c>
      <c r="D16" s="117">
        <v>0.96666666666666667</v>
      </c>
      <c r="E16" s="117">
        <v>0.97333333333333338</v>
      </c>
      <c r="F16" s="117">
        <v>0.8666666666666667</v>
      </c>
      <c r="G16" s="117">
        <v>0.96666666666666667</v>
      </c>
      <c r="H16" s="117">
        <v>0.93666666666666665</v>
      </c>
      <c r="I16" s="117">
        <v>0.96000000000000008</v>
      </c>
      <c r="J16" s="117">
        <v>0.96666666666666667</v>
      </c>
      <c r="K16" s="117">
        <v>0.92666666666666675</v>
      </c>
      <c r="L16" s="117">
        <v>0.96666666666666667</v>
      </c>
      <c r="M16" s="117">
        <v>0.96000000000000008</v>
      </c>
      <c r="N16" s="117">
        <v>0.96000000000000008</v>
      </c>
      <c r="O16" s="117">
        <v>0.92666666666666675</v>
      </c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7"/>
      <c r="AG16" s="99"/>
    </row>
    <row r="17" spans="2:34" ht="48" customHeight="1" x14ac:dyDescent="0.35">
      <c r="B17" s="97" t="s">
        <v>4</v>
      </c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</row>
    <row r="18" spans="2:34" ht="48" customHeight="1" x14ac:dyDescent="0.35">
      <c r="B18" s="97" t="s">
        <v>200</v>
      </c>
      <c r="C18" s="70">
        <v>0.99119999999999997</v>
      </c>
      <c r="D18" s="70">
        <v>0.99119999999999997</v>
      </c>
      <c r="E18" s="70">
        <v>0.99119999999999997</v>
      </c>
      <c r="F18" s="70">
        <v>0.99119999999999997</v>
      </c>
      <c r="G18" s="70">
        <v>0.99119999999999997</v>
      </c>
      <c r="H18" s="70">
        <v>0.99119999999999997</v>
      </c>
      <c r="I18" s="70">
        <v>0.99119999999999997</v>
      </c>
      <c r="J18" s="70">
        <v>0.99119999999999997</v>
      </c>
      <c r="K18" s="70">
        <v>0.99119999999999997</v>
      </c>
      <c r="L18" s="70">
        <v>0.99119999999999997</v>
      </c>
      <c r="M18" s="70">
        <v>0.99119999999999997</v>
      </c>
      <c r="N18" s="70">
        <v>0.99119999999999997</v>
      </c>
      <c r="O18" s="70">
        <v>0.99119999999999997</v>
      </c>
      <c r="P18" s="70">
        <v>0.99119999999999997</v>
      </c>
      <c r="Q18" s="70">
        <v>0.99119999999999997</v>
      </c>
      <c r="R18" s="70">
        <v>0.99119999999999997</v>
      </c>
      <c r="S18" s="70">
        <v>0.99119999999999997</v>
      </c>
      <c r="T18" s="70">
        <v>0.99119999999999997</v>
      </c>
      <c r="U18" s="70">
        <v>0.99119999999999997</v>
      </c>
      <c r="V18" s="70">
        <v>0.99119999999999997</v>
      </c>
      <c r="W18" s="70">
        <v>0.99119999999999997</v>
      </c>
      <c r="X18" s="70">
        <v>0.99119999999999997</v>
      </c>
      <c r="Y18" s="70">
        <v>0.99119999999999997</v>
      </c>
      <c r="Z18" s="70">
        <v>0.99119999999999997</v>
      </c>
      <c r="AA18" s="70">
        <v>0.99119999999999997</v>
      </c>
      <c r="AB18" s="70">
        <v>0.99119999999999997</v>
      </c>
      <c r="AC18" s="70">
        <v>0.99119999999999997</v>
      </c>
      <c r="AD18" s="70">
        <v>0.99119999999999997</v>
      </c>
      <c r="AE18" s="70">
        <v>0.99119999999999997</v>
      </c>
      <c r="AF18" s="70">
        <v>0.99119999999999997</v>
      </c>
      <c r="AG18" s="70">
        <v>0.99119999999999997</v>
      </c>
      <c r="AH18" s="92"/>
    </row>
    <row r="19" spans="2:34" ht="48" customHeight="1" x14ac:dyDescent="0.35">
      <c r="B19" s="97" t="s">
        <v>201</v>
      </c>
      <c r="C19" s="70">
        <v>0.96050000000000002</v>
      </c>
      <c r="D19" s="70">
        <v>0.96050000000000002</v>
      </c>
      <c r="E19" s="70">
        <v>0.96050000000000002</v>
      </c>
      <c r="F19" s="70">
        <v>0.96050000000000002</v>
      </c>
      <c r="G19" s="70">
        <v>0.96050000000000002</v>
      </c>
      <c r="H19" s="70">
        <v>0.96050000000000002</v>
      </c>
      <c r="I19" s="70">
        <v>0.96050000000000002</v>
      </c>
      <c r="J19" s="70">
        <v>0.96050000000000002</v>
      </c>
      <c r="K19" s="70">
        <v>0.96050000000000002</v>
      </c>
      <c r="L19" s="70">
        <v>0.96050000000000002</v>
      </c>
      <c r="M19" s="70">
        <v>0.96050000000000002</v>
      </c>
      <c r="N19" s="70">
        <v>0.96050000000000002</v>
      </c>
      <c r="O19" s="70">
        <v>0.96050000000000002</v>
      </c>
      <c r="P19" s="70">
        <v>0.96050000000000002</v>
      </c>
      <c r="Q19" s="70">
        <v>0.96050000000000002</v>
      </c>
      <c r="R19" s="70">
        <v>0.96050000000000002</v>
      </c>
      <c r="S19" s="70">
        <v>0.96050000000000002</v>
      </c>
      <c r="T19" s="70">
        <v>0.96050000000000002</v>
      </c>
      <c r="U19" s="70">
        <v>0.96050000000000002</v>
      </c>
      <c r="V19" s="70">
        <v>0.96050000000000002</v>
      </c>
      <c r="W19" s="70">
        <v>0.96050000000000002</v>
      </c>
      <c r="X19" s="70">
        <v>0.96050000000000002</v>
      </c>
      <c r="Y19" s="70">
        <v>0.96050000000000002</v>
      </c>
      <c r="Z19" s="70">
        <v>0.96050000000000002</v>
      </c>
      <c r="AA19" s="70">
        <v>0.96050000000000002</v>
      </c>
      <c r="AB19" s="70">
        <v>0.96050000000000002</v>
      </c>
      <c r="AC19" s="70">
        <v>0.96050000000000002</v>
      </c>
      <c r="AD19" s="70">
        <v>0.96050000000000002</v>
      </c>
      <c r="AE19" s="70">
        <v>0.96050000000000002</v>
      </c>
      <c r="AF19" s="70">
        <v>0.96050000000000002</v>
      </c>
      <c r="AG19" s="70">
        <v>0.96050000000000002</v>
      </c>
    </row>
    <row r="20" spans="2:34" ht="48" customHeight="1" x14ac:dyDescent="0.3">
      <c r="B20" s="97" t="s">
        <v>225</v>
      </c>
      <c r="C20" s="122">
        <v>0.92979999999999996</v>
      </c>
      <c r="D20" s="122">
        <v>0.92979999999999996</v>
      </c>
      <c r="E20" s="122">
        <v>0.92979999999999996</v>
      </c>
      <c r="F20" s="122">
        <v>0.92979999999999996</v>
      </c>
      <c r="G20" s="122">
        <v>0.92979999999999996</v>
      </c>
      <c r="H20" s="122">
        <v>0.92979999999999996</v>
      </c>
      <c r="I20" s="122">
        <v>0.92979999999999996</v>
      </c>
      <c r="J20" s="122">
        <v>0.92979999999999996</v>
      </c>
      <c r="K20" s="122">
        <v>0.92979999999999996</v>
      </c>
      <c r="L20" s="122">
        <v>0.92979999999999996</v>
      </c>
      <c r="M20" s="122">
        <v>0.92979999999999996</v>
      </c>
      <c r="N20" s="122">
        <v>0.92979999999999996</v>
      </c>
      <c r="O20" s="122">
        <v>0.92979999999999996</v>
      </c>
      <c r="P20" s="122">
        <v>0.92979999999999996</v>
      </c>
      <c r="Q20" s="122">
        <v>0.92979999999999996</v>
      </c>
      <c r="R20" s="122">
        <v>0.92979999999999996</v>
      </c>
      <c r="S20" s="122">
        <v>0.92979999999999996</v>
      </c>
      <c r="T20" s="122">
        <v>0.92979999999999996</v>
      </c>
      <c r="U20" s="122">
        <v>0.92979999999999996</v>
      </c>
      <c r="V20" s="122">
        <v>0.92979999999999996</v>
      </c>
      <c r="W20" s="122">
        <v>0.92979999999999996</v>
      </c>
      <c r="X20" s="122">
        <v>0.92979999999999996</v>
      </c>
      <c r="Y20" s="122">
        <v>0.92979999999999996</v>
      </c>
      <c r="Z20" s="122">
        <v>0.92979999999999996</v>
      </c>
      <c r="AA20" s="122">
        <v>0.92979999999999996</v>
      </c>
      <c r="AB20" s="122">
        <v>0.92979999999999996</v>
      </c>
      <c r="AC20" s="122">
        <v>0.92979999999999996</v>
      </c>
      <c r="AD20" s="122">
        <v>0.92979999999999996</v>
      </c>
      <c r="AE20" s="122">
        <v>0.92979999999999996</v>
      </c>
      <c r="AF20" s="122">
        <v>0.92979999999999996</v>
      </c>
      <c r="AG20" s="122">
        <v>0.92979999999999996</v>
      </c>
    </row>
    <row r="21" spans="2:34" ht="23.25" x14ac:dyDescent="0.3">
      <c r="B21" s="97"/>
      <c r="C21" s="97"/>
      <c r="D21" s="97"/>
      <c r="E21" s="97"/>
      <c r="F21" s="97"/>
      <c r="G21" s="248"/>
      <c r="H21" s="248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34" ht="63" x14ac:dyDescent="0.35">
      <c r="B22" s="114" t="s">
        <v>192</v>
      </c>
      <c r="C22" s="302">
        <v>1</v>
      </c>
      <c r="D22" s="302"/>
      <c r="E22" s="302"/>
      <c r="F22" s="302"/>
      <c r="G22" s="249"/>
      <c r="H22" s="249"/>
    </row>
    <row r="23" spans="2:34" ht="26.25" x14ac:dyDescent="0.4">
      <c r="B23" s="123" t="s">
        <v>193</v>
      </c>
      <c r="C23" s="301" t="s">
        <v>194</v>
      </c>
      <c r="D23" s="301"/>
      <c r="E23" s="301"/>
      <c r="F23" s="301"/>
      <c r="G23" s="246"/>
      <c r="H23" s="246"/>
    </row>
    <row r="24" spans="2:34" ht="26.25" customHeight="1" x14ac:dyDescent="0.4">
      <c r="B24" s="123" t="s">
        <v>197</v>
      </c>
      <c r="C24" s="270" t="s">
        <v>242</v>
      </c>
      <c r="D24" s="270"/>
      <c r="E24" s="270"/>
      <c r="F24" s="270"/>
      <c r="G24" s="94"/>
      <c r="H24" s="100"/>
    </row>
    <row r="25" spans="2:34" ht="26.25" x14ac:dyDescent="0.35">
      <c r="B25" s="114" t="s">
        <v>200</v>
      </c>
      <c r="C25" s="70">
        <v>1.03</v>
      </c>
      <c r="D25" s="99"/>
      <c r="E25" s="124"/>
      <c r="F25" s="124"/>
      <c r="G25" s="94"/>
      <c r="H25" s="100"/>
    </row>
    <row r="26" spans="2:34" ht="26.25" x14ac:dyDescent="0.35">
      <c r="B26" s="114" t="s">
        <v>201</v>
      </c>
      <c r="C26" s="70">
        <v>0.98</v>
      </c>
      <c r="D26" s="99"/>
      <c r="E26" s="124"/>
      <c r="F26" s="124"/>
      <c r="G26" s="94"/>
      <c r="H26" s="100"/>
    </row>
    <row r="27" spans="2:34" ht="26.25" customHeight="1" x14ac:dyDescent="0.35">
      <c r="B27" s="114" t="s">
        <v>202</v>
      </c>
      <c r="C27" s="70">
        <v>0.92</v>
      </c>
      <c r="D27" s="99"/>
      <c r="E27" s="124"/>
      <c r="F27" s="124"/>
      <c r="G27" s="246"/>
      <c r="H27" s="246"/>
    </row>
    <row r="28" spans="2:34" ht="26.25" customHeight="1" x14ac:dyDescent="0.35">
      <c r="B28" s="114" t="s">
        <v>203</v>
      </c>
      <c r="C28" s="270" t="s">
        <v>204</v>
      </c>
      <c r="D28" s="270"/>
      <c r="E28" s="270"/>
      <c r="F28" s="270"/>
      <c r="G28" s="246"/>
      <c r="H28" s="246"/>
    </row>
    <row r="29" spans="2:34" ht="63" customHeight="1" x14ac:dyDescent="0.35">
      <c r="B29" s="114" t="s">
        <v>206</v>
      </c>
      <c r="C29" s="270" t="s">
        <v>207</v>
      </c>
      <c r="D29" s="270"/>
      <c r="E29" s="270"/>
      <c r="F29" s="270"/>
      <c r="G29" s="246"/>
      <c r="H29" s="246"/>
    </row>
    <row r="30" spans="2:34" ht="26.25" x14ac:dyDescent="0.35">
      <c r="B30" s="114" t="s">
        <v>209</v>
      </c>
      <c r="C30" s="270"/>
      <c r="D30" s="270"/>
      <c r="E30" s="270"/>
      <c r="F30" s="270"/>
      <c r="G30" s="246"/>
      <c r="H30" s="246"/>
    </row>
    <row r="32" spans="2:34" x14ac:dyDescent="0.25">
      <c r="C32" s="101"/>
      <c r="E32" s="84"/>
    </row>
    <row r="33" spans="3:675" x14ac:dyDescent="0.25">
      <c r="C33" s="101"/>
      <c r="E33" s="84"/>
    </row>
    <row r="34" spans="3:675" x14ac:dyDescent="0.25">
      <c r="C34" s="101"/>
      <c r="E34" s="84"/>
    </row>
    <row r="35" spans="3:675" x14ac:dyDescent="0.25">
      <c r="C35" s="101"/>
      <c r="E35" s="84"/>
    </row>
    <row r="36" spans="3:675" x14ac:dyDescent="0.25">
      <c r="C36" s="101"/>
      <c r="E36" s="84"/>
    </row>
    <row r="37" spans="3:675" x14ac:dyDescent="0.25">
      <c r="C37" s="101"/>
      <c r="E37" s="84"/>
    </row>
    <row r="38" spans="3:675" x14ac:dyDescent="0.25">
      <c r="C38" s="101"/>
      <c r="E38" s="84"/>
    </row>
    <row r="39" spans="3:675" x14ac:dyDescent="0.25">
      <c r="C39" s="101"/>
      <c r="E39" s="84"/>
    </row>
    <row r="40" spans="3:675" x14ac:dyDescent="0.25">
      <c r="C40" s="101"/>
      <c r="E40" s="84"/>
    </row>
    <row r="41" spans="3:675" x14ac:dyDescent="0.25">
      <c r="C41" s="101"/>
      <c r="E41" s="84"/>
    </row>
    <row r="42" spans="3:675" x14ac:dyDescent="0.25">
      <c r="C42" s="101"/>
      <c r="E42" s="84"/>
    </row>
    <row r="43" spans="3:675" x14ac:dyDescent="0.25">
      <c r="C43" s="101"/>
      <c r="E43" s="84"/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0.99</v>
      </c>
      <c r="D54" s="101" t="e">
        <f>MEDIAN(D22:D52)</f>
        <v>#NUM!</v>
      </c>
      <c r="E54" s="101"/>
      <c r="F54" s="101"/>
      <c r="G54" s="101"/>
      <c r="YW54" s="102"/>
    </row>
    <row r="55" spans="3:701" x14ac:dyDescent="0.25">
      <c r="YW55" s="102"/>
    </row>
    <row r="56" spans="3:701" x14ac:dyDescent="0.25">
      <c r="YW56" s="102"/>
    </row>
  </sheetData>
  <mergeCells count="38"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C23:D23"/>
    <mergeCell ref="E23:F23"/>
    <mergeCell ref="G23:H23"/>
    <mergeCell ref="B8:F8"/>
    <mergeCell ref="G8:N8"/>
    <mergeCell ref="B9:F9"/>
    <mergeCell ref="G9:H9"/>
    <mergeCell ref="B10:F10"/>
    <mergeCell ref="G10:H10"/>
    <mergeCell ref="B12:B13"/>
    <mergeCell ref="G21:H21"/>
    <mergeCell ref="C22:D22"/>
    <mergeCell ref="E22:F22"/>
    <mergeCell ref="G22:H22"/>
    <mergeCell ref="C24:D24"/>
    <mergeCell ref="E24:F24"/>
    <mergeCell ref="G27:H27"/>
    <mergeCell ref="C28:D28"/>
    <mergeCell ref="E28:F28"/>
    <mergeCell ref="G28:H28"/>
    <mergeCell ref="C29:D29"/>
    <mergeCell ref="E29:F29"/>
    <mergeCell ref="G29:H29"/>
    <mergeCell ref="C30:D30"/>
    <mergeCell ref="E30:F30"/>
    <mergeCell ref="G30:H30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9" tint="-0.249977111117893"/>
    <pageSetUpPr fitToPage="1"/>
  </sheetPr>
  <dimension ref="A1:ZY56"/>
  <sheetViews>
    <sheetView topLeftCell="A13" zoomScale="40" zoomScaleNormal="40" workbookViewId="0">
      <selection activeCell="R34" sqref="R3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5" width="12.7109375" style="46" bestFit="1" customWidth="1"/>
    <col min="156" max="16384" width="9.28515625" style="46"/>
  </cols>
  <sheetData>
    <row r="1" spans="1:155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Quality Index CO#4</v>
      </c>
      <c r="DR1" s="106" t="str">
        <f>G8</f>
        <v>%</v>
      </c>
    </row>
    <row r="2" spans="1:155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</row>
    <row r="3" spans="1:155" ht="41.45" customHeight="1" x14ac:dyDescent="0.5">
      <c r="A3" s="237">
        <f>'MKPI Quality Index CO 3'!$A$3</f>
        <v>46112</v>
      </c>
      <c r="B3" s="27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169"/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DATA'!Q88</f>
        <v>0.98</v>
      </c>
      <c r="DQ3" s="70">
        <f>'MASTER DATA'!R88</f>
        <v>0.98</v>
      </c>
      <c r="DR3" s="70">
        <f>'MASTER DATA'!S88</f>
        <v>0.98</v>
      </c>
      <c r="DS3" s="70">
        <f>'MASTER DATA'!T88</f>
        <v>0.98</v>
      </c>
      <c r="DT3" s="70">
        <f>'MASTER DATA'!U88</f>
        <v>0.98</v>
      </c>
      <c r="DU3" s="70">
        <f>'MASTER DATA'!V88</f>
        <v>0.98</v>
      </c>
      <c r="DV3" s="70">
        <f>'MASTER DATA'!W88</f>
        <v>0.98</v>
      </c>
      <c r="DW3" s="70">
        <f>'MASTER DATA'!X88</f>
        <v>0.98</v>
      </c>
      <c r="DX3" s="70">
        <f>'MASTER DATA'!Y88</f>
        <v>0.98</v>
      </c>
      <c r="DY3" s="70">
        <f>'MASTER DATA'!Z88</f>
        <v>0.98</v>
      </c>
      <c r="DZ3" s="70">
        <f>'MASTER DATA'!AA88</f>
        <v>0.98</v>
      </c>
      <c r="EA3" s="70">
        <f>'MASTER DATA'!AB88</f>
        <v>0.98</v>
      </c>
      <c r="EB3" s="70">
        <f>'MASTER DATA'!AC88</f>
        <v>0.98499999999999999</v>
      </c>
      <c r="EC3" s="70">
        <f>'MASTER DATA'!AD88</f>
        <v>0.98499999999999999</v>
      </c>
      <c r="ED3" s="70">
        <f>'MASTER DATA'!AE88</f>
        <v>0.98499999999999999</v>
      </c>
      <c r="EE3" s="70">
        <f>'MASTER DATA'!AF88</f>
        <v>0.98499999999999999</v>
      </c>
      <c r="EF3" s="70">
        <f>'MASTER DATA'!AG88</f>
        <v>0.98499999999999999</v>
      </c>
      <c r="EG3" s="70">
        <f>'MASTER DATA'!AH88</f>
        <v>0.98499999999999999</v>
      </c>
      <c r="EH3" s="70">
        <f>Update!D48</f>
        <v>0.98499999999999999</v>
      </c>
      <c r="EI3" s="70">
        <f>Update!E48</f>
        <v>0.98499999999999999</v>
      </c>
      <c r="EJ3" s="70">
        <f>Update!F48</f>
        <v>0.98499999999999999</v>
      </c>
      <c r="EK3" s="70">
        <f>Update!G48</f>
        <v>0.98499999999999999</v>
      </c>
      <c r="EL3" s="70">
        <f>Update!H48</f>
        <v>0.98499999999999999</v>
      </c>
      <c r="EM3" s="70">
        <f>Update!I48</f>
        <v>0.98499999999999999</v>
      </c>
      <c r="EN3" s="70">
        <f>Update!J48</f>
        <v>0.98</v>
      </c>
      <c r="EO3" s="70">
        <f>Update!K48</f>
        <v>0.98</v>
      </c>
      <c r="EP3" s="70">
        <f>Update!L48</f>
        <v>0.98</v>
      </c>
      <c r="EQ3" s="70">
        <f>Update!M48</f>
        <v>0.98</v>
      </c>
      <c r="ER3" s="70">
        <f>Update!N48</f>
        <v>0.98</v>
      </c>
      <c r="ES3" s="70">
        <f>Update!O48</f>
        <v>0.98</v>
      </c>
      <c r="ET3" s="70">
        <f>Update!P48</f>
        <v>0.98</v>
      </c>
      <c r="EU3" s="70">
        <f>Update!Q48</f>
        <v>0.98</v>
      </c>
      <c r="EV3" s="70">
        <f>Update!R48</f>
        <v>0.98</v>
      </c>
      <c r="EW3" s="70">
        <f>Update!S48</f>
        <v>0.98</v>
      </c>
      <c r="EX3" s="70">
        <f>Update!T48</f>
        <v>0.98</v>
      </c>
      <c r="EY3" s="70">
        <f>Update!U48</f>
        <v>0.98</v>
      </c>
    </row>
    <row r="4" spans="1:155" ht="41.45" customHeight="1" x14ac:dyDescent="0.5">
      <c r="A4" s="237">
        <f>+A3+1</f>
        <v>46113</v>
      </c>
      <c r="B4" s="278" t="s">
        <v>177</v>
      </c>
      <c r="C4" s="259"/>
      <c r="D4" s="259"/>
      <c r="E4" s="259"/>
      <c r="F4" s="259"/>
      <c r="G4" s="260" t="s">
        <v>236</v>
      </c>
      <c r="H4" s="261"/>
      <c r="I4" s="261"/>
      <c r="J4" s="261"/>
      <c r="K4" s="261"/>
      <c r="L4" s="261"/>
      <c r="M4" s="261"/>
      <c r="N4" s="262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350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DATA'!Q89</f>
        <v>0.99077777777777787</v>
      </c>
      <c r="DQ4" s="70">
        <f>'MASTER DATA'!R89</f>
        <v>0.98419354838709683</v>
      </c>
      <c r="DR4" s="70">
        <f>'MASTER DATA'!S89</f>
        <v>0.97466666666666668</v>
      </c>
      <c r="DS4" s="70">
        <f>'MASTER DATA'!T89</f>
        <v>0.9960777126099708</v>
      </c>
      <c r="DT4" s="70">
        <f>'MASTER DATA'!U89</f>
        <v>0.99695340501792129</v>
      </c>
      <c r="DU4" s="70">
        <f>'MASTER DATA'!V89</f>
        <v>0.99637931034482774</v>
      </c>
      <c r="DV4" s="70">
        <f>'MASTER DATA'!W89</f>
        <v>0.99822766036336674</v>
      </c>
      <c r="DW4" s="70">
        <f>'MASTER DATA'!X89</f>
        <v>0.98967901234567912</v>
      </c>
      <c r="DX4" s="70">
        <f>'MASTER DATA'!Y89</f>
        <v>0.95553456221198152</v>
      </c>
      <c r="DY4" s="70">
        <f>'MASTER DATA'!Z89</f>
        <v>0.97673118279569893</v>
      </c>
      <c r="DZ4" s="70">
        <f>'MASTER DATA'!AA89</f>
        <v>0.9856105476673428</v>
      </c>
      <c r="EA4" s="70">
        <f>'MASTER DATA'!AB89</f>
        <v>0.99526881720430105</v>
      </c>
      <c r="EB4" s="70">
        <f>'MASTER DATA'!AC89</f>
        <v>0.99299999999999999</v>
      </c>
      <c r="EC4" s="70">
        <f>'MASTER DATA'!AD89</f>
        <v>0.98899999999999999</v>
      </c>
      <c r="ED4" s="70">
        <f>'MASTER DATA'!AE89</f>
        <v>0.97199999999999998</v>
      </c>
      <c r="EE4" s="70">
        <f>'MASTER DATA'!AF89</f>
        <v>0.97499999999999998</v>
      </c>
      <c r="EF4" s="70">
        <f>'MASTER DATA'!AG89</f>
        <v>0.98935483870967722</v>
      </c>
      <c r="EG4" s="70">
        <f>'MASTER DATA'!AH89</f>
        <v>0.996</v>
      </c>
      <c r="EH4" s="70">
        <f>Update!D49</f>
        <v>0.98899999999999999</v>
      </c>
      <c r="EI4" s="70">
        <f>Update!E49</f>
        <v>0.97599999999999998</v>
      </c>
      <c r="EJ4" s="70">
        <f>Update!F49</f>
        <v>0.97699999999999998</v>
      </c>
      <c r="EK4" s="70">
        <f>Update!G49</f>
        <v>0.93</v>
      </c>
      <c r="EL4" s="70">
        <f>Update!H49</f>
        <v>0.98899999999999999</v>
      </c>
      <c r="EM4" s="70">
        <f>Update!I49</f>
        <v>0.98499999999999999</v>
      </c>
      <c r="EN4" s="70">
        <f>Update!J49</f>
        <v>0.9819444444444444</v>
      </c>
      <c r="EO4" s="70">
        <f>Update!K49</f>
        <v>0.98064516129032275</v>
      </c>
      <c r="EP4" s="70">
        <f>Update!L49</f>
        <v>0.99355555555555564</v>
      </c>
      <c r="EQ4" s="70">
        <f>Update!M49</f>
        <v>0.98602150537634403</v>
      </c>
      <c r="ER4" s="70">
        <f>Update!N49</f>
        <v>0.97365591397849449</v>
      </c>
      <c r="ES4" s="70">
        <f>Update!O49</f>
        <v>0.9920000000000001</v>
      </c>
      <c r="ET4" s="70">
        <f>Update!P49</f>
        <v>0.98129032258064519</v>
      </c>
      <c r="EU4" s="70">
        <f>Update!Q49</f>
        <v>0.96966666666666634</v>
      </c>
      <c r="EV4" s="70">
        <f>Update!R49</f>
        <v>0.96854838709677382</v>
      </c>
      <c r="EW4" s="70">
        <f>Update!S49</f>
        <v>0.96387096774193559</v>
      </c>
      <c r="EX4" s="70">
        <f>Update!T49</f>
        <v>0.96511904761904754</v>
      </c>
      <c r="EY4" s="70">
        <f>Update!U49</f>
        <v>0.96752688172043011</v>
      </c>
    </row>
    <row r="5" spans="1:155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354</v>
      </c>
      <c r="P5" s="61"/>
      <c r="Q5" s="61"/>
      <c r="R5" s="61"/>
      <c r="S5" s="61"/>
      <c r="T5" s="61"/>
      <c r="U5" s="61"/>
      <c r="V5" s="61"/>
      <c r="W5" s="61"/>
      <c r="X5" s="62"/>
      <c r="Y5" s="73">
        <v>2</v>
      </c>
      <c r="Z5" s="74" t="s">
        <v>351</v>
      </c>
      <c r="AA5" s="64"/>
      <c r="AB5" s="64"/>
      <c r="AC5" s="64"/>
      <c r="AD5" s="64"/>
      <c r="AE5" s="64"/>
      <c r="AF5" s="64"/>
      <c r="AG5" s="64"/>
      <c r="AH5" s="67"/>
      <c r="AI5" s="68" t="s">
        <v>1</v>
      </c>
      <c r="DP5" s="75" t="str">
        <f>'MASTER DATA'!C43</f>
        <v>Tons</v>
      </c>
    </row>
    <row r="6" spans="1:155" ht="41.45" customHeight="1" x14ac:dyDescent="0.5">
      <c r="B6" s="278" t="s">
        <v>185</v>
      </c>
      <c r="C6" s="259"/>
      <c r="D6" s="259"/>
      <c r="E6" s="259"/>
      <c r="F6" s="259"/>
      <c r="G6" s="279" t="s">
        <v>227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>
        <v>3</v>
      </c>
      <c r="Z6" s="64" t="s">
        <v>352</v>
      </c>
      <c r="AA6" s="64"/>
      <c r="AB6" s="64"/>
      <c r="AC6" s="64"/>
      <c r="AD6" s="64"/>
      <c r="AE6" s="64"/>
      <c r="AF6" s="64"/>
      <c r="AG6" s="64"/>
      <c r="AH6" s="67"/>
    </row>
    <row r="7" spans="1:155" s="75" customFormat="1" ht="38.25" customHeight="1" x14ac:dyDescent="0.5">
      <c r="B7" s="271" t="s">
        <v>188</v>
      </c>
      <c r="C7" s="251"/>
      <c r="D7" s="251"/>
      <c r="E7" s="251"/>
      <c r="F7" s="252"/>
      <c r="G7" s="296" t="str">
        <f>'MASTER DATA'!B88</f>
        <v>Quality Index CO#4</v>
      </c>
      <c r="H7" s="297"/>
      <c r="I7" s="297"/>
      <c r="J7" s="297"/>
      <c r="K7" s="297"/>
      <c r="L7" s="297"/>
      <c r="M7" s="297"/>
      <c r="N7" s="297"/>
      <c r="O7" s="60" t="s">
        <v>239</v>
      </c>
      <c r="P7" s="74"/>
      <c r="Q7" s="74"/>
      <c r="R7" s="74"/>
      <c r="S7" s="79"/>
      <c r="T7" s="74"/>
      <c r="U7" s="74"/>
      <c r="V7" s="74"/>
      <c r="W7" s="74"/>
      <c r="X7" s="62"/>
      <c r="Y7" s="72">
        <v>4</v>
      </c>
      <c r="Z7" s="64" t="s">
        <v>353</v>
      </c>
      <c r="AA7" s="64"/>
      <c r="AB7" s="64"/>
      <c r="AC7" s="64"/>
      <c r="AD7" s="64"/>
      <c r="AE7" s="64"/>
      <c r="AF7" s="64"/>
      <c r="AG7" s="64"/>
      <c r="AH7" s="67"/>
    </row>
    <row r="8" spans="1:155" ht="38.25" customHeight="1" x14ac:dyDescent="0.5">
      <c r="B8" s="271" t="s">
        <v>187</v>
      </c>
      <c r="C8" s="251"/>
      <c r="D8" s="251"/>
      <c r="E8" s="251"/>
      <c r="F8" s="252"/>
      <c r="G8" s="272" t="str">
        <f>'MASTER DATA'!C88</f>
        <v>%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1:155" ht="34.5" customHeight="1" x14ac:dyDescent="0.5">
      <c r="B9" s="271" t="s">
        <v>224</v>
      </c>
      <c r="C9" s="251"/>
      <c r="D9" s="251"/>
      <c r="E9" s="251"/>
      <c r="F9" s="252"/>
      <c r="G9" s="250">
        <f>HLOOKUP($A$3,Update!$B$2:$AAZ$1000,48,0)</f>
        <v>0.96752688172043011</v>
      </c>
      <c r="H9" s="250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1:155" ht="34.5" customHeight="1" x14ac:dyDescent="0.5">
      <c r="B10" s="271" t="s">
        <v>175</v>
      </c>
      <c r="C10" s="251"/>
      <c r="D10" s="251"/>
      <c r="E10" s="251"/>
      <c r="F10" s="252"/>
      <c r="G10" s="250">
        <f>HLOOKUP($G$3,Update!$B$2:$AAZ$1000,47,0)</f>
        <v>0.98</v>
      </c>
      <c r="H10" s="250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1:155" ht="195" customHeight="1" x14ac:dyDescent="0.35">
      <c r="B11" s="83"/>
      <c r="AH11" s="57"/>
      <c r="AK11" s="75">
        <f>222/224*100</f>
        <v>99.107142857142861</v>
      </c>
    </row>
    <row r="12" spans="1:155" ht="408.75" customHeight="1" x14ac:dyDescent="0.25">
      <c r="B12" s="247" t="str">
        <f>G7</f>
        <v>Quality Index CO#4</v>
      </c>
      <c r="AH12" s="57"/>
    </row>
    <row r="13" spans="1:155" ht="408" customHeight="1" x14ac:dyDescent="0.25">
      <c r="B13" s="247"/>
      <c r="AH13" s="57"/>
    </row>
    <row r="14" spans="1:155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1:155" s="91" customFormat="1" ht="105.75" customHeight="1" x14ac:dyDescent="0.25">
      <c r="B15" s="89" t="s">
        <v>191</v>
      </c>
      <c r="C15" s="90">
        <f>A4</f>
        <v>46113</v>
      </c>
      <c r="D15" s="90">
        <f>C15+1</f>
        <v>46114</v>
      </c>
      <c r="E15" s="90">
        <f t="shared" ref="E15:AG15" si="0">D15+1</f>
        <v>46115</v>
      </c>
      <c r="F15" s="90">
        <f t="shared" si="0"/>
        <v>46116</v>
      </c>
      <c r="G15" s="90">
        <f t="shared" si="0"/>
        <v>46117</v>
      </c>
      <c r="H15" s="90">
        <f t="shared" si="0"/>
        <v>46118</v>
      </c>
      <c r="I15" s="90">
        <f t="shared" si="0"/>
        <v>46119</v>
      </c>
      <c r="J15" s="90">
        <f t="shared" si="0"/>
        <v>46120</v>
      </c>
      <c r="K15" s="90">
        <f t="shared" si="0"/>
        <v>46121</v>
      </c>
      <c r="L15" s="90">
        <f t="shared" si="0"/>
        <v>46122</v>
      </c>
      <c r="M15" s="90">
        <f t="shared" si="0"/>
        <v>46123</v>
      </c>
      <c r="N15" s="90">
        <f t="shared" si="0"/>
        <v>46124</v>
      </c>
      <c r="O15" s="90">
        <f t="shared" si="0"/>
        <v>46125</v>
      </c>
      <c r="P15" s="90">
        <f t="shared" si="0"/>
        <v>46126</v>
      </c>
      <c r="Q15" s="90">
        <f t="shared" si="0"/>
        <v>46127</v>
      </c>
      <c r="R15" s="90">
        <f t="shared" si="0"/>
        <v>46128</v>
      </c>
      <c r="S15" s="90">
        <f t="shared" si="0"/>
        <v>46129</v>
      </c>
      <c r="T15" s="90">
        <f t="shared" si="0"/>
        <v>46130</v>
      </c>
      <c r="U15" s="90">
        <f t="shared" si="0"/>
        <v>46131</v>
      </c>
      <c r="V15" s="90">
        <f t="shared" si="0"/>
        <v>46132</v>
      </c>
      <c r="W15" s="90">
        <f t="shared" si="0"/>
        <v>46133</v>
      </c>
      <c r="X15" s="90">
        <f t="shared" si="0"/>
        <v>46134</v>
      </c>
      <c r="Y15" s="90">
        <f t="shared" si="0"/>
        <v>46135</v>
      </c>
      <c r="Z15" s="90">
        <f t="shared" si="0"/>
        <v>46136</v>
      </c>
      <c r="AA15" s="90">
        <f t="shared" si="0"/>
        <v>46137</v>
      </c>
      <c r="AB15" s="90">
        <f t="shared" si="0"/>
        <v>46138</v>
      </c>
      <c r="AC15" s="90">
        <f t="shared" si="0"/>
        <v>46139</v>
      </c>
      <c r="AD15" s="90">
        <f t="shared" si="0"/>
        <v>46140</v>
      </c>
      <c r="AE15" s="90">
        <f t="shared" si="0"/>
        <v>46141</v>
      </c>
      <c r="AF15" s="90">
        <f t="shared" si="0"/>
        <v>46142</v>
      </c>
      <c r="AG15" s="90">
        <f t="shared" si="0"/>
        <v>46143</v>
      </c>
    </row>
    <row r="16" spans="1:155" ht="48" customHeight="1" x14ac:dyDescent="0.35">
      <c r="B16" s="75" t="s">
        <v>5</v>
      </c>
      <c r="C16" s="75">
        <v>0.9</v>
      </c>
      <c r="D16" s="75">
        <v>0.98000000000000009</v>
      </c>
      <c r="E16" s="75">
        <v>0.91</v>
      </c>
      <c r="F16" s="75">
        <v>0.94000000000000006</v>
      </c>
      <c r="G16" s="75">
        <v>0.95000000000000007</v>
      </c>
      <c r="H16" s="75">
        <v>0.96000000000000008</v>
      </c>
      <c r="I16" s="75">
        <v>0.93</v>
      </c>
      <c r="J16" s="75">
        <v>0.96000000000000008</v>
      </c>
      <c r="K16" s="75">
        <v>1</v>
      </c>
      <c r="L16" s="75">
        <v>0.94000000000000006</v>
      </c>
      <c r="M16" s="75">
        <v>0.91</v>
      </c>
      <c r="N16" s="75">
        <v>0.94000000000000006</v>
      </c>
      <c r="O16" s="75">
        <v>0.98000000000000009</v>
      </c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</row>
    <row r="17" spans="2:34" ht="48" customHeight="1" x14ac:dyDescent="0.3">
      <c r="B17" s="97" t="s">
        <v>4</v>
      </c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spans="2:34" ht="48" customHeight="1" x14ac:dyDescent="0.35">
      <c r="B18" s="97" t="s">
        <v>200</v>
      </c>
      <c r="C18" s="70">
        <v>1.0045999999999999</v>
      </c>
      <c r="D18" s="70">
        <v>1.0045999999999999</v>
      </c>
      <c r="E18" s="70">
        <v>1.0045999999999999</v>
      </c>
      <c r="F18" s="70">
        <v>1.0045999999999999</v>
      </c>
      <c r="G18" s="70">
        <v>1.0045999999999999</v>
      </c>
      <c r="H18" s="70">
        <v>1.0045999999999999</v>
      </c>
      <c r="I18" s="70">
        <v>1.0045999999999999</v>
      </c>
      <c r="J18" s="70">
        <v>1.0045999999999999</v>
      </c>
      <c r="K18" s="70">
        <v>1.0045999999999999</v>
      </c>
      <c r="L18" s="70">
        <v>1.0045999999999999</v>
      </c>
      <c r="M18" s="70">
        <v>1.0045999999999999</v>
      </c>
      <c r="N18" s="70">
        <v>1.0045999999999999</v>
      </c>
      <c r="O18" s="70">
        <v>1.0045999999999999</v>
      </c>
      <c r="P18" s="70">
        <v>1.0045999999999999</v>
      </c>
      <c r="Q18" s="70">
        <v>1.0045999999999999</v>
      </c>
      <c r="R18" s="70">
        <v>1.0045999999999999</v>
      </c>
      <c r="S18" s="70">
        <v>1.0045999999999999</v>
      </c>
      <c r="T18" s="70">
        <v>1.0045999999999999</v>
      </c>
      <c r="U18" s="70">
        <v>1.0045999999999999</v>
      </c>
      <c r="V18" s="70">
        <v>1.0045999999999999</v>
      </c>
      <c r="W18" s="70">
        <v>1.0045999999999999</v>
      </c>
      <c r="X18" s="70">
        <v>1.0045999999999999</v>
      </c>
      <c r="Y18" s="70">
        <v>1.0045999999999999</v>
      </c>
      <c r="Z18" s="70">
        <v>1.0045999999999999</v>
      </c>
      <c r="AA18" s="70">
        <v>1.0045999999999999</v>
      </c>
      <c r="AB18" s="70">
        <v>1.0045999999999999</v>
      </c>
      <c r="AC18" s="70">
        <v>1.0045999999999999</v>
      </c>
      <c r="AD18" s="70">
        <v>1.0045999999999999</v>
      </c>
      <c r="AE18" s="70">
        <v>1.0045999999999999</v>
      </c>
      <c r="AF18" s="70">
        <v>1.0045999999999999</v>
      </c>
      <c r="AG18" s="70">
        <v>1.0045999999999999</v>
      </c>
      <c r="AH18" s="70"/>
    </row>
    <row r="19" spans="2:34" ht="48" customHeight="1" x14ac:dyDescent="0.35">
      <c r="B19" s="97" t="s">
        <v>201</v>
      </c>
      <c r="C19" s="70">
        <v>0.96550000000000002</v>
      </c>
      <c r="D19" s="70">
        <v>0.96550000000000002</v>
      </c>
      <c r="E19" s="70">
        <v>0.96550000000000002</v>
      </c>
      <c r="F19" s="70">
        <v>0.96550000000000002</v>
      </c>
      <c r="G19" s="70">
        <v>0.96550000000000002</v>
      </c>
      <c r="H19" s="70">
        <v>0.96550000000000002</v>
      </c>
      <c r="I19" s="70">
        <v>0.96550000000000002</v>
      </c>
      <c r="J19" s="70">
        <v>0.96550000000000002</v>
      </c>
      <c r="K19" s="70">
        <v>0.96550000000000002</v>
      </c>
      <c r="L19" s="70">
        <v>0.96550000000000002</v>
      </c>
      <c r="M19" s="70">
        <v>0.96550000000000002</v>
      </c>
      <c r="N19" s="70">
        <v>0.96550000000000002</v>
      </c>
      <c r="O19" s="70">
        <v>0.96550000000000002</v>
      </c>
      <c r="P19" s="70">
        <v>0.96550000000000002</v>
      </c>
      <c r="Q19" s="70">
        <v>0.96550000000000002</v>
      </c>
      <c r="R19" s="70">
        <v>0.96550000000000002</v>
      </c>
      <c r="S19" s="70">
        <v>0.96550000000000002</v>
      </c>
      <c r="T19" s="70">
        <v>0.96550000000000002</v>
      </c>
      <c r="U19" s="70">
        <v>0.96550000000000002</v>
      </c>
      <c r="V19" s="70">
        <v>0.96550000000000002</v>
      </c>
      <c r="W19" s="70">
        <v>0.96550000000000002</v>
      </c>
      <c r="X19" s="70">
        <v>0.96550000000000002</v>
      </c>
      <c r="Y19" s="70">
        <v>0.96550000000000002</v>
      </c>
      <c r="Z19" s="70">
        <v>0.96550000000000002</v>
      </c>
      <c r="AA19" s="70">
        <v>0.96550000000000002</v>
      </c>
      <c r="AB19" s="70">
        <v>0.96550000000000002</v>
      </c>
      <c r="AC19" s="70">
        <v>0.96550000000000002</v>
      </c>
      <c r="AD19" s="70">
        <v>0.96550000000000002</v>
      </c>
      <c r="AE19" s="70">
        <v>0.96550000000000002</v>
      </c>
      <c r="AF19" s="70">
        <v>0.96550000000000002</v>
      </c>
      <c r="AG19" s="70">
        <v>0.96550000000000002</v>
      </c>
    </row>
    <row r="20" spans="2:34" ht="48" customHeight="1" x14ac:dyDescent="0.35">
      <c r="B20" s="97" t="s">
        <v>225</v>
      </c>
      <c r="C20" s="70">
        <v>0.92649999999999999</v>
      </c>
      <c r="D20" s="70">
        <v>0.92649999999999999</v>
      </c>
      <c r="E20" s="70">
        <v>0.92649999999999999</v>
      </c>
      <c r="F20" s="70">
        <v>0.92649999999999999</v>
      </c>
      <c r="G20" s="70">
        <v>0.92649999999999999</v>
      </c>
      <c r="H20" s="70">
        <v>0.92649999999999999</v>
      </c>
      <c r="I20" s="70">
        <v>0.92649999999999999</v>
      </c>
      <c r="J20" s="70">
        <v>0.92649999999999999</v>
      </c>
      <c r="K20" s="70">
        <v>0.92649999999999999</v>
      </c>
      <c r="L20" s="70">
        <v>0.92649999999999999</v>
      </c>
      <c r="M20" s="70">
        <v>0.92649999999999999</v>
      </c>
      <c r="N20" s="70">
        <v>0.92649999999999999</v>
      </c>
      <c r="O20" s="70">
        <v>0.92649999999999999</v>
      </c>
      <c r="P20" s="70">
        <v>0.92649999999999999</v>
      </c>
      <c r="Q20" s="70">
        <v>0.92649999999999999</v>
      </c>
      <c r="R20" s="70">
        <v>0.92649999999999999</v>
      </c>
      <c r="S20" s="70">
        <v>0.92649999999999999</v>
      </c>
      <c r="T20" s="70">
        <v>0.92649999999999999</v>
      </c>
      <c r="U20" s="70">
        <v>0.92649999999999999</v>
      </c>
      <c r="V20" s="70">
        <v>0.92649999999999999</v>
      </c>
      <c r="W20" s="70">
        <v>0.92649999999999999</v>
      </c>
      <c r="X20" s="70">
        <v>0.92649999999999999</v>
      </c>
      <c r="Y20" s="70">
        <v>0.92649999999999999</v>
      </c>
      <c r="Z20" s="70">
        <v>0.92649999999999999</v>
      </c>
      <c r="AA20" s="70">
        <v>0.92649999999999999</v>
      </c>
      <c r="AB20" s="70">
        <v>0.92649999999999999</v>
      </c>
      <c r="AC20" s="70">
        <v>0.92649999999999999</v>
      </c>
      <c r="AD20" s="70">
        <v>0.92649999999999999</v>
      </c>
      <c r="AE20" s="70">
        <v>0.92649999999999999</v>
      </c>
      <c r="AF20" s="70">
        <v>0.92649999999999999</v>
      </c>
      <c r="AG20" s="70">
        <v>0.92649999999999999</v>
      </c>
    </row>
    <row r="21" spans="2:34" ht="23.25" x14ac:dyDescent="0.3">
      <c r="B21" s="97"/>
      <c r="C21" s="97"/>
      <c r="D21" s="97"/>
      <c r="E21" s="97"/>
      <c r="F21" s="97"/>
      <c r="G21" s="248"/>
      <c r="H21" s="248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34" ht="63" x14ac:dyDescent="0.35">
      <c r="B22" s="114" t="s">
        <v>192</v>
      </c>
      <c r="C22" s="302">
        <v>1</v>
      </c>
      <c r="D22" s="302"/>
      <c r="E22" s="302">
        <v>2</v>
      </c>
      <c r="F22" s="302"/>
      <c r="G22" s="249"/>
      <c r="H22" s="249"/>
    </row>
    <row r="23" spans="2:34" ht="26.25" x14ac:dyDescent="0.4">
      <c r="B23" s="123" t="s">
        <v>193</v>
      </c>
      <c r="C23" s="301" t="s">
        <v>194</v>
      </c>
      <c r="D23" s="301"/>
      <c r="E23" s="301" t="s">
        <v>241</v>
      </c>
      <c r="F23" s="301"/>
      <c r="G23" s="246"/>
      <c r="H23" s="246"/>
    </row>
    <row r="24" spans="2:34" ht="26.25" customHeight="1" x14ac:dyDescent="0.4">
      <c r="B24" s="123" t="s">
        <v>197</v>
      </c>
      <c r="C24" s="270" t="s">
        <v>242</v>
      </c>
      <c r="D24" s="270"/>
      <c r="E24" s="270" t="s">
        <v>242</v>
      </c>
      <c r="F24" s="270"/>
      <c r="G24" s="94"/>
      <c r="H24" s="100"/>
    </row>
    <row r="25" spans="2:34" ht="23.25" x14ac:dyDescent="0.35">
      <c r="B25" s="114" t="s">
        <v>200</v>
      </c>
      <c r="C25" s="70">
        <v>1.03</v>
      </c>
      <c r="D25" s="99"/>
      <c r="E25" s="70">
        <v>1</v>
      </c>
      <c r="F25" s="99"/>
      <c r="G25" s="94"/>
      <c r="H25" s="100"/>
    </row>
    <row r="26" spans="2:34" ht="23.25" x14ac:dyDescent="0.35">
      <c r="B26" s="114" t="s">
        <v>201</v>
      </c>
      <c r="C26" s="70">
        <v>0.98</v>
      </c>
      <c r="D26" s="99"/>
      <c r="E26" s="70">
        <v>0.96</v>
      </c>
      <c r="F26" s="99"/>
      <c r="G26" s="94"/>
      <c r="H26" s="100"/>
    </row>
    <row r="27" spans="2:34" ht="26.25" customHeight="1" x14ac:dyDescent="0.35">
      <c r="B27" s="114" t="s">
        <v>202</v>
      </c>
      <c r="C27" s="70">
        <v>0.92</v>
      </c>
      <c r="D27" s="99"/>
      <c r="E27" s="70">
        <v>0.92</v>
      </c>
      <c r="F27" s="99"/>
      <c r="G27" s="246"/>
      <c r="H27" s="246"/>
    </row>
    <row r="28" spans="2:34" ht="26.25" customHeight="1" x14ac:dyDescent="0.35">
      <c r="B28" s="114" t="s">
        <v>203</v>
      </c>
      <c r="C28" s="270" t="s">
        <v>204</v>
      </c>
      <c r="D28" s="270"/>
      <c r="E28" s="270" t="s">
        <v>243</v>
      </c>
      <c r="F28" s="270"/>
      <c r="G28" s="246"/>
      <c r="H28" s="246"/>
    </row>
    <row r="29" spans="2:34" ht="63" customHeight="1" x14ac:dyDescent="0.35">
      <c r="B29" s="114" t="s">
        <v>206</v>
      </c>
      <c r="C29" s="270" t="s">
        <v>207</v>
      </c>
      <c r="D29" s="270"/>
      <c r="E29" s="270" t="s">
        <v>244</v>
      </c>
      <c r="F29" s="270"/>
      <c r="G29" s="246"/>
      <c r="H29" s="246"/>
    </row>
    <row r="30" spans="2:34" ht="26.25" x14ac:dyDescent="0.35">
      <c r="B30" s="114" t="s">
        <v>209</v>
      </c>
      <c r="C30" s="270"/>
      <c r="D30" s="270"/>
      <c r="E30" s="270"/>
      <c r="F30" s="270"/>
      <c r="G30" s="246"/>
      <c r="H30" s="246"/>
    </row>
    <row r="32" spans="2:34" x14ac:dyDescent="0.25">
      <c r="C32" s="101"/>
      <c r="E32" s="84"/>
    </row>
    <row r="33" spans="3:675" x14ac:dyDescent="0.25">
      <c r="C33" s="101"/>
      <c r="E33" s="84"/>
    </row>
    <row r="34" spans="3:675" x14ac:dyDescent="0.25">
      <c r="C34" s="101"/>
      <c r="E34" s="84"/>
    </row>
    <row r="35" spans="3:675" x14ac:dyDescent="0.25">
      <c r="C35" s="101"/>
      <c r="E35" s="84"/>
    </row>
    <row r="36" spans="3:675" x14ac:dyDescent="0.25">
      <c r="C36" s="101"/>
      <c r="E36" s="84"/>
    </row>
    <row r="37" spans="3:675" x14ac:dyDescent="0.25">
      <c r="C37" s="101"/>
      <c r="E37" s="84"/>
    </row>
    <row r="38" spans="3:675" x14ac:dyDescent="0.25">
      <c r="C38" s="101"/>
      <c r="E38" s="84"/>
    </row>
    <row r="39" spans="3:675" x14ac:dyDescent="0.25">
      <c r="C39" s="101"/>
      <c r="E39" s="84"/>
    </row>
    <row r="40" spans="3:675" x14ac:dyDescent="0.25">
      <c r="C40" s="101"/>
      <c r="E40" s="84"/>
    </row>
    <row r="41" spans="3:675" x14ac:dyDescent="0.25">
      <c r="C41" s="101"/>
      <c r="E41" s="84"/>
    </row>
    <row r="42" spans="3:675" x14ac:dyDescent="0.25">
      <c r="C42" s="101"/>
      <c r="E42" s="84"/>
    </row>
    <row r="43" spans="3:675" x14ac:dyDescent="0.25">
      <c r="C43" s="101"/>
      <c r="E43" s="84"/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0.99</v>
      </c>
      <c r="D54" s="101" t="e">
        <f>MEDIAN(D22:D52)</f>
        <v>#NUM!</v>
      </c>
      <c r="E54" s="101"/>
      <c r="F54" s="101"/>
      <c r="G54" s="101"/>
      <c r="YW54" s="102"/>
    </row>
    <row r="55" spans="3:701" x14ac:dyDescent="0.25">
      <c r="YW55" s="102"/>
    </row>
    <row r="56" spans="3:701" x14ac:dyDescent="0.25">
      <c r="YW56" s="102"/>
    </row>
  </sheetData>
  <mergeCells count="38"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C23:D23"/>
    <mergeCell ref="E23:F23"/>
    <mergeCell ref="G23:H23"/>
    <mergeCell ref="B8:F8"/>
    <mergeCell ref="G8:N8"/>
    <mergeCell ref="B9:F9"/>
    <mergeCell ref="G9:H9"/>
    <mergeCell ref="B10:F10"/>
    <mergeCell ref="G10:H10"/>
    <mergeCell ref="B12:B13"/>
    <mergeCell ref="G21:H21"/>
    <mergeCell ref="C22:D22"/>
    <mergeCell ref="E22:F22"/>
    <mergeCell ref="G22:H22"/>
    <mergeCell ref="C24:D24"/>
    <mergeCell ref="E24:F24"/>
    <mergeCell ref="G27:H27"/>
    <mergeCell ref="C28:D28"/>
    <mergeCell ref="E28:F28"/>
    <mergeCell ref="G28:H28"/>
    <mergeCell ref="C29:D29"/>
    <mergeCell ref="E29:F29"/>
    <mergeCell ref="G29:H29"/>
    <mergeCell ref="C30:D30"/>
    <mergeCell ref="E30:F30"/>
    <mergeCell ref="G30:H30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>
    <tabColor theme="9" tint="0.59999389629810485"/>
    <pageSetUpPr fitToPage="1"/>
  </sheetPr>
  <dimension ref="B1:ZY54"/>
  <sheetViews>
    <sheetView zoomScale="25" zoomScaleNormal="25" workbookViewId="0">
      <selection activeCell="AB4" sqref="AB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52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Ammonia concentretion in scrubbing liquid CO 4</v>
      </c>
      <c r="DR1" s="56" t="str">
        <f>S6</f>
        <v>mg/L</v>
      </c>
    </row>
    <row r="2" spans="2:152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52" ht="41.45" customHeight="1" x14ac:dyDescent="0.5">
      <c r="B3" s="251" t="s">
        <v>173</v>
      </c>
      <c r="C3" s="251"/>
      <c r="D3" s="251"/>
      <c r="E3" s="251"/>
      <c r="F3" s="252"/>
      <c r="G3" s="257">
        <f>EK2</f>
        <v>45658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4"/>
      <c r="AB3" s="269">
        <f>EK3</f>
        <v>250</v>
      </c>
      <c r="AC3" s="269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DATA'!Q509</f>
        <v>250</v>
      </c>
      <c r="DQ3" s="71">
        <f>'MASTER DATA'!R509</f>
        <v>250</v>
      </c>
      <c r="DR3" s="71">
        <f>'MASTER DATA'!S509</f>
        <v>250</v>
      </c>
      <c r="DS3" s="71">
        <f>'MASTER DATA'!T509</f>
        <v>250</v>
      </c>
      <c r="DT3" s="71">
        <f>'MASTER DATA'!U509</f>
        <v>250</v>
      </c>
      <c r="DU3" s="71">
        <f>'MASTER DATA'!V509</f>
        <v>250</v>
      </c>
      <c r="DV3" s="71">
        <f>'MASTER DATA'!W509</f>
        <v>250</v>
      </c>
      <c r="DW3" s="71">
        <f>'MASTER DATA'!X509</f>
        <v>250</v>
      </c>
      <c r="DX3" s="71">
        <f>'MASTER DATA'!Y509</f>
        <v>250</v>
      </c>
      <c r="DY3" s="71">
        <f>'MASTER DATA'!Z509</f>
        <v>250</v>
      </c>
      <c r="DZ3" s="71">
        <f>'MASTER DATA'!AA509</f>
        <v>250</v>
      </c>
      <c r="EA3" s="71">
        <f>'MASTER DATA'!AB509</f>
        <v>250</v>
      </c>
      <c r="EB3" s="71">
        <f>'MASTER DATA'!AC509</f>
        <v>250</v>
      </c>
      <c r="EC3" s="71">
        <f>'MASTER DATA'!AD509</f>
        <v>250</v>
      </c>
      <c r="ED3" s="71">
        <f>'MASTER DATA'!AE509</f>
        <v>250</v>
      </c>
      <c r="EE3" s="71">
        <f>'MASTER DATA'!AF509</f>
        <v>250</v>
      </c>
      <c r="EF3" s="71">
        <f>'MASTER DATA'!AG509</f>
        <v>250</v>
      </c>
      <c r="EG3" s="71">
        <f>'MASTER DATA'!AH509</f>
        <v>250</v>
      </c>
      <c r="EH3" s="71">
        <f>'MASTER DATA'!AI509</f>
        <v>250</v>
      </c>
      <c r="EI3" s="71">
        <f>'MASTER DATA'!AJ509</f>
        <v>250</v>
      </c>
      <c r="EJ3" s="71">
        <f>'MASTER DATA'!AK509</f>
        <v>250</v>
      </c>
      <c r="EK3" s="71">
        <f>'MASTER DATA'!AL509</f>
        <v>250</v>
      </c>
      <c r="EL3" s="71">
        <f>'MASTER DATA'!AM509</f>
        <v>250</v>
      </c>
      <c r="EM3" s="71">
        <f>'MASTER DATA'!AN509</f>
        <v>250</v>
      </c>
      <c r="EN3" s="71">
        <f>'MASTER DATA'!AO509</f>
        <v>250</v>
      </c>
      <c r="EO3" s="71">
        <f>'MASTER DATA'!AP509</f>
        <v>250</v>
      </c>
      <c r="EP3" s="71">
        <f>'MASTER DATA'!AQ509</f>
        <v>0</v>
      </c>
      <c r="EQ3" s="71">
        <f>'MASTER DATA'!AR509</f>
        <v>0</v>
      </c>
      <c r="ER3" s="71">
        <f>'MASTER DATA'!AS509</f>
        <v>0</v>
      </c>
      <c r="ES3" s="71">
        <f>'MASTER DATA'!AT503</f>
        <v>0</v>
      </c>
      <c r="ET3" s="71">
        <f>'MASTER DATA'!AU503</f>
        <v>0</v>
      </c>
      <c r="EU3" s="71">
        <f>'MASTER DATA'!AV109</f>
        <v>0</v>
      </c>
      <c r="EV3" s="71">
        <f>'MASTER DATA'!AW109</f>
        <v>0</v>
      </c>
    </row>
    <row r="4" spans="2:152" ht="41.45" customHeight="1" x14ac:dyDescent="0.5">
      <c r="B4" s="252" t="s">
        <v>177</v>
      </c>
      <c r="C4" s="259"/>
      <c r="D4" s="259"/>
      <c r="E4" s="259"/>
      <c r="F4" s="259"/>
      <c r="G4" s="260" t="s">
        <v>391</v>
      </c>
      <c r="H4" s="261"/>
      <c r="I4" s="261"/>
      <c r="J4" s="261"/>
      <c r="K4" s="261"/>
      <c r="L4" s="261"/>
      <c r="M4" s="261"/>
      <c r="N4" s="262"/>
      <c r="O4" s="60" t="s">
        <v>348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DATA'!Q510</f>
        <v>85.3</v>
      </c>
      <c r="DQ4" s="71">
        <f>'MASTER DATA'!R510</f>
        <v>117.63</v>
      </c>
      <c r="DR4" s="71">
        <f>'MASTER DATA'!S510</f>
        <v>115.28</v>
      </c>
      <c r="DS4" s="71">
        <f>'MASTER DATA'!T510</f>
        <v>123.71</v>
      </c>
      <c r="DT4" s="71">
        <f>'MASTER DATA'!U510</f>
        <v>118.05</v>
      </c>
      <c r="DU4" s="71">
        <f>'MASTER DATA'!V510</f>
        <v>149.6</v>
      </c>
      <c r="DV4" s="71">
        <f>'MASTER DATA'!W510</f>
        <v>149.6</v>
      </c>
      <c r="DW4" s="71">
        <f>'MASTER DATA'!X510</f>
        <v>149.6</v>
      </c>
      <c r="DX4" s="71">
        <f>'MASTER DATA'!Y510</f>
        <v>145.46</v>
      </c>
      <c r="DY4" s="71">
        <f>'MASTER DATA'!Z510</f>
        <v>148.28</v>
      </c>
      <c r="DZ4" s="71">
        <f>'MASTER DATA'!AA510</f>
        <v>153.54</v>
      </c>
      <c r="EA4" s="71">
        <f>'MASTER DATA'!AB510</f>
        <v>185.53</v>
      </c>
      <c r="EB4" s="71">
        <f>'MASTER DATA'!AC510</f>
        <v>141.03</v>
      </c>
      <c r="EC4" s="71">
        <f>'MASTER DATA'!AD510</f>
        <v>145.30000000000001</v>
      </c>
      <c r="ED4" s="71">
        <f>'MASTER DATA'!AE510</f>
        <v>146.9</v>
      </c>
      <c r="EE4" s="71">
        <f>'MASTER DATA'!AF510</f>
        <v>149.66</v>
      </c>
      <c r="EF4" s="71">
        <f>'MASTER DATA'!AG510</f>
        <v>0</v>
      </c>
      <c r="EG4" s="71">
        <f>'MASTER DATA'!AH510</f>
        <v>0</v>
      </c>
      <c r="EH4" s="71">
        <f>'MASTER DATA'!AI510</f>
        <v>0</v>
      </c>
      <c r="EI4" s="71">
        <f>'MASTER DATA'!AJ510</f>
        <v>0</v>
      </c>
      <c r="EJ4" s="71">
        <f>'MASTER DATA'!AK510</f>
        <v>0</v>
      </c>
      <c r="EK4" s="71">
        <f>'MASTER DATA'!AL510</f>
        <v>0</v>
      </c>
      <c r="EL4" s="71">
        <f>'MASTER DATA'!AM510</f>
        <v>0</v>
      </c>
      <c r="EM4" s="71">
        <f>'MASTER DATA'!AN510</f>
        <v>0</v>
      </c>
      <c r="EN4" s="71">
        <f>'MASTER DATA'!AO510</f>
        <v>0</v>
      </c>
      <c r="EO4" s="71">
        <f>'MASTER DATA'!AP510</f>
        <v>0</v>
      </c>
      <c r="EP4" s="71">
        <f>'MASTER DATA'!AQ510</f>
        <v>0</v>
      </c>
      <c r="EQ4" s="71">
        <f>'MASTER DATA'!AR510</f>
        <v>0</v>
      </c>
      <c r="ER4" s="71">
        <f>'MASTER DATA'!AS510</f>
        <v>0</v>
      </c>
      <c r="ES4" s="71">
        <f>'MASTER DATA'!AT504</f>
        <v>0</v>
      </c>
      <c r="ET4" s="71">
        <f>'MASTER DATA'!AU504</f>
        <v>0</v>
      </c>
      <c r="EU4" s="71">
        <f>'MASTER DATA'!AV110</f>
        <v>0</v>
      </c>
      <c r="EV4" s="71">
        <f>'MASTER DATA'!AW110</f>
        <v>0</v>
      </c>
    </row>
    <row r="5" spans="2:152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52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172" t="str">
        <f>'MASTER DATA'!C509</f>
        <v>mg/L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52" s="75" customFormat="1" ht="69" customHeight="1" x14ac:dyDescent="0.5">
      <c r="B7" s="251" t="s">
        <v>188</v>
      </c>
      <c r="C7" s="251"/>
      <c r="D7" s="251"/>
      <c r="E7" s="251"/>
      <c r="F7" s="252"/>
      <c r="G7" s="282" t="str">
        <f>'MASTER DATA'!B509</f>
        <v>Ammonia concentretion in scrubbing liquid CO 4</v>
      </c>
      <c r="H7" s="283"/>
      <c r="I7" s="283"/>
      <c r="J7" s="283"/>
      <c r="K7" s="283"/>
      <c r="L7" s="283"/>
      <c r="M7" s="283"/>
      <c r="N7" s="283"/>
      <c r="O7" s="60" t="s">
        <v>189</v>
      </c>
      <c r="P7" s="74"/>
      <c r="Q7" s="74"/>
      <c r="R7" s="74"/>
      <c r="S7" s="269">
        <f>EJ4</f>
        <v>0</v>
      </c>
      <c r="T7" s="269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52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52" ht="195" customHeight="1" x14ac:dyDescent="0.35">
      <c r="B9" s="83"/>
      <c r="G9" s="84">
        <f>ED4</f>
        <v>146.9</v>
      </c>
      <c r="AH9" s="57"/>
      <c r="AK9" s="75">
        <f>222/224*100</f>
        <v>99.107142857142861</v>
      </c>
    </row>
    <row r="10" spans="2:152" ht="408.75" customHeight="1" x14ac:dyDescent="0.25">
      <c r="B10" s="247" t="str">
        <f>G7</f>
        <v>Ammonia concentretion in scrubbing liquid CO 4</v>
      </c>
      <c r="G10" s="84">
        <f>EE3</f>
        <v>250</v>
      </c>
      <c r="AH10" s="57"/>
      <c r="AI10" s="85"/>
    </row>
    <row r="11" spans="2:152" ht="408" customHeight="1" x14ac:dyDescent="0.25">
      <c r="B11" s="247"/>
      <c r="AH11" s="57"/>
    </row>
    <row r="12" spans="2:152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52" s="91" customFormat="1" ht="105.75" customHeight="1" x14ac:dyDescent="0.25">
      <c r="B13" s="89" t="s">
        <v>191</v>
      </c>
      <c r="C13" s="90">
        <f>G3</f>
        <v>45658</v>
      </c>
      <c r="D13" s="90">
        <f>C13+1</f>
        <v>45659</v>
      </c>
      <c r="E13" s="90">
        <f t="shared" ref="E13:AG13" si="0">D13+1</f>
        <v>45660</v>
      </c>
      <c r="F13" s="90">
        <f t="shared" si="0"/>
        <v>45661</v>
      </c>
      <c r="G13" s="90">
        <f t="shared" si="0"/>
        <v>45662</v>
      </c>
      <c r="H13" s="90">
        <f t="shared" si="0"/>
        <v>45663</v>
      </c>
      <c r="I13" s="90">
        <f t="shared" si="0"/>
        <v>45664</v>
      </c>
      <c r="J13" s="90">
        <f t="shared" si="0"/>
        <v>45665</v>
      </c>
      <c r="K13" s="90">
        <f t="shared" si="0"/>
        <v>45666</v>
      </c>
      <c r="L13" s="90">
        <f t="shared" si="0"/>
        <v>45667</v>
      </c>
      <c r="M13" s="90">
        <f t="shared" si="0"/>
        <v>45668</v>
      </c>
      <c r="N13" s="90">
        <f t="shared" si="0"/>
        <v>45669</v>
      </c>
      <c r="O13" s="90">
        <f t="shared" si="0"/>
        <v>45670</v>
      </c>
      <c r="P13" s="90">
        <f t="shared" si="0"/>
        <v>45671</v>
      </c>
      <c r="Q13" s="90">
        <f t="shared" si="0"/>
        <v>45672</v>
      </c>
      <c r="R13" s="90">
        <f t="shared" si="0"/>
        <v>45673</v>
      </c>
      <c r="S13" s="90">
        <f t="shared" si="0"/>
        <v>45674</v>
      </c>
      <c r="T13" s="90">
        <f t="shared" si="0"/>
        <v>45675</v>
      </c>
      <c r="U13" s="90">
        <f t="shared" si="0"/>
        <v>45676</v>
      </c>
      <c r="V13" s="90">
        <f t="shared" si="0"/>
        <v>45677</v>
      </c>
      <c r="W13" s="90">
        <f t="shared" si="0"/>
        <v>45678</v>
      </c>
      <c r="X13" s="90">
        <f t="shared" si="0"/>
        <v>45679</v>
      </c>
      <c r="Y13" s="90">
        <f t="shared" si="0"/>
        <v>45680</v>
      </c>
      <c r="Z13" s="90">
        <f t="shared" si="0"/>
        <v>45681</v>
      </c>
      <c r="AA13" s="90">
        <f t="shared" si="0"/>
        <v>45682</v>
      </c>
      <c r="AB13" s="90">
        <f t="shared" si="0"/>
        <v>45683</v>
      </c>
      <c r="AC13" s="90">
        <f t="shared" si="0"/>
        <v>45684</v>
      </c>
      <c r="AD13" s="90">
        <f t="shared" si="0"/>
        <v>45685</v>
      </c>
      <c r="AE13" s="90">
        <f t="shared" si="0"/>
        <v>45686</v>
      </c>
      <c r="AF13" s="90">
        <f t="shared" si="0"/>
        <v>45687</v>
      </c>
      <c r="AG13" s="90">
        <f t="shared" si="0"/>
        <v>45688</v>
      </c>
    </row>
    <row r="14" spans="2:152" ht="48" customHeight="1" x14ac:dyDescent="0.35">
      <c r="B14" s="75" t="s">
        <v>5</v>
      </c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99"/>
    </row>
    <row r="15" spans="2:152" ht="48" customHeight="1" x14ac:dyDescent="0.35">
      <c r="B15" s="75" t="s">
        <v>217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</row>
    <row r="16" spans="2:152" ht="48" customHeight="1" x14ac:dyDescent="0.35">
      <c r="B16" s="58" t="s">
        <v>200</v>
      </c>
      <c r="C16" s="95">
        <v>207</v>
      </c>
      <c r="D16" s="95">
        <f>C16</f>
        <v>207</v>
      </c>
      <c r="E16" s="95">
        <f t="shared" ref="E16:T18" si="1">D16</f>
        <v>207</v>
      </c>
      <c r="F16" s="95">
        <f t="shared" si="1"/>
        <v>207</v>
      </c>
      <c r="G16" s="95">
        <f t="shared" si="1"/>
        <v>207</v>
      </c>
      <c r="H16" s="95">
        <f t="shared" si="1"/>
        <v>207</v>
      </c>
      <c r="I16" s="92">
        <f t="shared" si="1"/>
        <v>207</v>
      </c>
      <c r="J16" s="92">
        <f t="shared" si="1"/>
        <v>207</v>
      </c>
      <c r="K16" s="92">
        <f t="shared" si="1"/>
        <v>207</v>
      </c>
      <c r="L16" s="92">
        <f t="shared" si="1"/>
        <v>207</v>
      </c>
      <c r="M16" s="92">
        <f t="shared" si="1"/>
        <v>207</v>
      </c>
      <c r="N16" s="92">
        <f t="shared" si="1"/>
        <v>207</v>
      </c>
      <c r="O16" s="92">
        <f t="shared" si="1"/>
        <v>207</v>
      </c>
      <c r="P16" s="92">
        <f t="shared" si="1"/>
        <v>207</v>
      </c>
      <c r="Q16" s="92">
        <f t="shared" si="1"/>
        <v>207</v>
      </c>
      <c r="R16" s="92">
        <f t="shared" si="1"/>
        <v>207</v>
      </c>
      <c r="S16" s="92">
        <f t="shared" si="1"/>
        <v>207</v>
      </c>
      <c r="T16" s="92">
        <f t="shared" si="1"/>
        <v>207</v>
      </c>
      <c r="U16" s="92">
        <f t="shared" ref="U16:AG18" si="2">T16</f>
        <v>207</v>
      </c>
      <c r="V16" s="92">
        <f t="shared" si="2"/>
        <v>207</v>
      </c>
      <c r="W16" s="92">
        <f t="shared" si="2"/>
        <v>207</v>
      </c>
      <c r="X16" s="92">
        <f t="shared" si="2"/>
        <v>207</v>
      </c>
      <c r="Y16" s="92">
        <f t="shared" si="2"/>
        <v>207</v>
      </c>
      <c r="Z16" s="92">
        <f t="shared" si="2"/>
        <v>207</v>
      </c>
      <c r="AA16" s="92">
        <f t="shared" si="2"/>
        <v>207</v>
      </c>
      <c r="AB16" s="92">
        <f t="shared" si="2"/>
        <v>207</v>
      </c>
      <c r="AC16" s="92">
        <f t="shared" si="2"/>
        <v>207</v>
      </c>
      <c r="AD16" s="92">
        <f t="shared" si="2"/>
        <v>207</v>
      </c>
      <c r="AE16" s="92">
        <f t="shared" si="2"/>
        <v>207</v>
      </c>
      <c r="AF16" s="92">
        <f t="shared" si="2"/>
        <v>207</v>
      </c>
      <c r="AG16" s="92">
        <f t="shared" si="2"/>
        <v>207</v>
      </c>
      <c r="AH16" s="92"/>
    </row>
    <row r="17" spans="2:33" ht="48" customHeight="1" x14ac:dyDescent="0.35">
      <c r="B17" s="58" t="s">
        <v>201</v>
      </c>
      <c r="C17" s="95">
        <v>141</v>
      </c>
      <c r="D17" s="95">
        <f t="shared" ref="D17:H18" si="3">C17</f>
        <v>141</v>
      </c>
      <c r="E17" s="95">
        <f t="shared" si="3"/>
        <v>141</v>
      </c>
      <c r="F17" s="95">
        <f t="shared" si="3"/>
        <v>141</v>
      </c>
      <c r="G17" s="95">
        <f t="shared" si="3"/>
        <v>141</v>
      </c>
      <c r="H17" s="95">
        <f t="shared" si="3"/>
        <v>141</v>
      </c>
      <c r="I17" s="92">
        <f t="shared" si="1"/>
        <v>141</v>
      </c>
      <c r="J17" s="92">
        <f t="shared" si="1"/>
        <v>141</v>
      </c>
      <c r="K17" s="92">
        <f t="shared" si="1"/>
        <v>141</v>
      </c>
      <c r="L17" s="92">
        <f t="shared" si="1"/>
        <v>141</v>
      </c>
      <c r="M17" s="92">
        <f t="shared" si="1"/>
        <v>141</v>
      </c>
      <c r="N17" s="92">
        <f t="shared" si="1"/>
        <v>141</v>
      </c>
      <c r="O17" s="92">
        <f t="shared" si="1"/>
        <v>141</v>
      </c>
      <c r="P17" s="92">
        <f t="shared" si="1"/>
        <v>141</v>
      </c>
      <c r="Q17" s="92">
        <f t="shared" si="1"/>
        <v>141</v>
      </c>
      <c r="R17" s="92">
        <f t="shared" si="1"/>
        <v>141</v>
      </c>
      <c r="S17" s="92">
        <f t="shared" si="1"/>
        <v>141</v>
      </c>
      <c r="T17" s="92">
        <f t="shared" si="1"/>
        <v>141</v>
      </c>
      <c r="U17" s="92">
        <f t="shared" si="2"/>
        <v>141</v>
      </c>
      <c r="V17" s="92">
        <f t="shared" si="2"/>
        <v>141</v>
      </c>
      <c r="W17" s="92">
        <f t="shared" si="2"/>
        <v>141</v>
      </c>
      <c r="X17" s="92">
        <f t="shared" si="2"/>
        <v>141</v>
      </c>
      <c r="Y17" s="92">
        <f t="shared" si="2"/>
        <v>141</v>
      </c>
      <c r="Z17" s="92">
        <f t="shared" si="2"/>
        <v>141</v>
      </c>
      <c r="AA17" s="92">
        <f t="shared" si="2"/>
        <v>141</v>
      </c>
      <c r="AB17" s="92">
        <f t="shared" si="2"/>
        <v>141</v>
      </c>
      <c r="AC17" s="92">
        <f t="shared" si="2"/>
        <v>141</v>
      </c>
      <c r="AD17" s="92">
        <f t="shared" si="2"/>
        <v>141</v>
      </c>
      <c r="AE17" s="92">
        <f t="shared" si="2"/>
        <v>141</v>
      </c>
      <c r="AF17" s="92">
        <f t="shared" si="2"/>
        <v>141</v>
      </c>
      <c r="AG17" s="92">
        <f t="shared" si="2"/>
        <v>141</v>
      </c>
    </row>
    <row r="18" spans="2:33" ht="48" customHeight="1" x14ac:dyDescent="0.35">
      <c r="B18" s="58" t="s">
        <v>225</v>
      </c>
      <c r="C18" s="95">
        <v>76</v>
      </c>
      <c r="D18" s="95">
        <f t="shared" si="3"/>
        <v>76</v>
      </c>
      <c r="E18" s="95">
        <f t="shared" si="3"/>
        <v>76</v>
      </c>
      <c r="F18" s="95">
        <f t="shared" si="3"/>
        <v>76</v>
      </c>
      <c r="G18" s="95">
        <f t="shared" si="3"/>
        <v>76</v>
      </c>
      <c r="H18" s="95">
        <f t="shared" si="3"/>
        <v>76</v>
      </c>
      <c r="I18" s="92">
        <f t="shared" si="1"/>
        <v>76</v>
      </c>
      <c r="J18" s="92">
        <f t="shared" si="1"/>
        <v>76</v>
      </c>
      <c r="K18" s="92">
        <f t="shared" si="1"/>
        <v>76</v>
      </c>
      <c r="L18" s="92">
        <f t="shared" si="1"/>
        <v>76</v>
      </c>
      <c r="M18" s="92">
        <f t="shared" si="1"/>
        <v>76</v>
      </c>
      <c r="N18" s="92">
        <f t="shared" si="1"/>
        <v>76</v>
      </c>
      <c r="O18" s="92">
        <f t="shared" si="1"/>
        <v>76</v>
      </c>
      <c r="P18" s="92">
        <f t="shared" si="1"/>
        <v>76</v>
      </c>
      <c r="Q18" s="92">
        <f t="shared" si="1"/>
        <v>76</v>
      </c>
      <c r="R18" s="92">
        <f t="shared" si="1"/>
        <v>76</v>
      </c>
      <c r="S18" s="92">
        <f t="shared" si="1"/>
        <v>76</v>
      </c>
      <c r="T18" s="92">
        <f t="shared" si="1"/>
        <v>76</v>
      </c>
      <c r="U18" s="92">
        <f t="shared" si="2"/>
        <v>76</v>
      </c>
      <c r="V18" s="92">
        <f t="shared" si="2"/>
        <v>76</v>
      </c>
      <c r="W18" s="92">
        <f t="shared" si="2"/>
        <v>76</v>
      </c>
      <c r="X18" s="92">
        <f t="shared" si="2"/>
        <v>76</v>
      </c>
      <c r="Y18" s="92">
        <f t="shared" si="2"/>
        <v>76</v>
      </c>
      <c r="Z18" s="92">
        <f t="shared" si="2"/>
        <v>76</v>
      </c>
      <c r="AA18" s="92">
        <f t="shared" si="2"/>
        <v>76</v>
      </c>
      <c r="AB18" s="92">
        <f t="shared" si="2"/>
        <v>76</v>
      </c>
      <c r="AC18" s="92">
        <f t="shared" si="2"/>
        <v>76</v>
      </c>
      <c r="AD18" s="92">
        <f t="shared" si="2"/>
        <v>76</v>
      </c>
      <c r="AE18" s="92">
        <f t="shared" si="2"/>
        <v>76</v>
      </c>
      <c r="AF18" s="92">
        <f t="shared" si="2"/>
        <v>76</v>
      </c>
      <c r="AG18" s="92">
        <f t="shared" si="2"/>
        <v>76</v>
      </c>
    </row>
    <row r="19" spans="2:33" ht="63" x14ac:dyDescent="0.35">
      <c r="B19" s="96" t="s">
        <v>192</v>
      </c>
      <c r="C19" s="248">
        <v>1</v>
      </c>
      <c r="D19" s="248"/>
      <c r="E19" s="248"/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ht="26.25" x14ac:dyDescent="0.4">
      <c r="B20" s="98" t="s">
        <v>193</v>
      </c>
      <c r="C20" s="249" t="s">
        <v>194</v>
      </c>
      <c r="D20" s="249"/>
      <c r="E20" s="249"/>
      <c r="F20" s="249"/>
      <c r="G20" s="249"/>
      <c r="H20" s="249"/>
    </row>
    <row r="21" spans="2:33" ht="26.25" x14ac:dyDescent="0.4">
      <c r="B21" s="98" t="s">
        <v>197</v>
      </c>
      <c r="C21" s="246" t="s">
        <v>226</v>
      </c>
      <c r="D21" s="246"/>
      <c r="E21" s="246"/>
      <c r="F21" s="246"/>
      <c r="G21" s="246"/>
      <c r="H21" s="246"/>
    </row>
    <row r="22" spans="2:33" ht="26.25" customHeight="1" x14ac:dyDescent="0.35">
      <c r="B22" s="96" t="s">
        <v>200</v>
      </c>
      <c r="C22" s="95">
        <v>3167.5</v>
      </c>
      <c r="D22" s="100"/>
      <c r="E22" s="94"/>
      <c r="F22" s="100"/>
      <c r="G22" s="94"/>
      <c r="H22" s="100"/>
    </row>
    <row r="23" spans="2:33" ht="26.25" customHeight="1" x14ac:dyDescent="0.35">
      <c r="B23" s="96" t="s">
        <v>201</v>
      </c>
      <c r="C23" s="95">
        <v>2927.4</v>
      </c>
      <c r="D23" s="100"/>
      <c r="E23" s="94"/>
      <c r="F23" s="100"/>
      <c r="G23" s="94"/>
      <c r="H23" s="100"/>
    </row>
    <row r="24" spans="2:33" ht="23.25" x14ac:dyDescent="0.35">
      <c r="B24" s="96" t="s">
        <v>202</v>
      </c>
      <c r="C24" s="95">
        <v>2687.3</v>
      </c>
      <c r="D24" s="100"/>
      <c r="E24" s="94"/>
      <c r="F24" s="100"/>
      <c r="G24" s="94"/>
      <c r="H24" s="100"/>
    </row>
    <row r="25" spans="2:33" ht="26.25" customHeight="1" x14ac:dyDescent="0.35">
      <c r="B25" s="96" t="s">
        <v>203</v>
      </c>
      <c r="C25" s="246" t="s">
        <v>204</v>
      </c>
      <c r="D25" s="246"/>
      <c r="E25" s="246"/>
      <c r="F25" s="246"/>
      <c r="G25" s="246"/>
      <c r="H25" s="246"/>
    </row>
    <row r="26" spans="2:33" ht="26.25" customHeight="1" x14ac:dyDescent="0.35">
      <c r="B26" s="96" t="s">
        <v>206</v>
      </c>
      <c r="C26" s="246" t="s">
        <v>207</v>
      </c>
      <c r="D26" s="246"/>
      <c r="E26" s="246"/>
      <c r="F26" s="246"/>
      <c r="G26" s="246"/>
      <c r="H26" s="246"/>
    </row>
    <row r="27" spans="2:33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3" ht="63" customHeight="1" x14ac:dyDescent="0.35">
      <c r="B28" s="96" t="s">
        <v>209</v>
      </c>
      <c r="C28" s="246"/>
      <c r="D28" s="246"/>
      <c r="E28" s="246"/>
      <c r="F28" s="246"/>
      <c r="G28" s="246"/>
      <c r="H28" s="246"/>
    </row>
    <row r="29" spans="2:33" x14ac:dyDescent="0.25">
      <c r="G29" s="46">
        <v>96.8888888888889</v>
      </c>
    </row>
    <row r="30" spans="2:33" x14ac:dyDescent="0.25"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100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99.095022624434407</v>
      </c>
      <c r="YW52" s="102"/>
    </row>
    <row r="53" spans="3:701" x14ac:dyDescent="0.25">
      <c r="YW53" s="102"/>
    </row>
    <row r="54" spans="3:701" x14ac:dyDescent="0.25">
      <c r="YW54" s="102"/>
    </row>
  </sheetData>
  <mergeCells count="37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  <mergeCell ref="C28:D28"/>
    <mergeCell ref="E28:F28"/>
    <mergeCell ref="G28:H28"/>
  </mergeCells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>
    <tabColor theme="9" tint="0.59999389629810485"/>
    <pageSetUpPr fitToPage="1"/>
  </sheetPr>
  <dimension ref="B1:ZY54"/>
  <sheetViews>
    <sheetView zoomScale="25" zoomScaleNormal="25" workbookViewId="0">
      <selection activeCell="AB4" sqref="AB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52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Ammonia concentretion in scrubbing liquid CO 3</v>
      </c>
      <c r="DR1" s="56" t="str">
        <f>S6</f>
        <v>mg/L</v>
      </c>
    </row>
    <row r="2" spans="2:152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52" ht="41.45" customHeight="1" x14ac:dyDescent="0.5">
      <c r="B3" s="251" t="s">
        <v>173</v>
      </c>
      <c r="C3" s="251"/>
      <c r="D3" s="251"/>
      <c r="E3" s="251"/>
      <c r="F3" s="252"/>
      <c r="G3" s="257">
        <f>EK2</f>
        <v>45658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4"/>
      <c r="AB3" s="269">
        <f>EK3</f>
        <v>250</v>
      </c>
      <c r="AC3" s="269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DATA'!Q503</f>
        <v>250</v>
      </c>
      <c r="DQ3" s="71">
        <f>'MASTER DATA'!R503</f>
        <v>250</v>
      </c>
      <c r="DR3" s="71">
        <f>'MASTER DATA'!S503</f>
        <v>250</v>
      </c>
      <c r="DS3" s="71">
        <f>'MASTER DATA'!T503</f>
        <v>250</v>
      </c>
      <c r="DT3" s="71">
        <f>'MASTER DATA'!U503</f>
        <v>250</v>
      </c>
      <c r="DU3" s="71">
        <f>'MASTER DATA'!V503</f>
        <v>250</v>
      </c>
      <c r="DV3" s="71">
        <f>'MASTER DATA'!W503</f>
        <v>250</v>
      </c>
      <c r="DW3" s="71">
        <f>'MASTER DATA'!X503</f>
        <v>250</v>
      </c>
      <c r="DX3" s="71">
        <f>'MASTER DATA'!Y503</f>
        <v>250</v>
      </c>
      <c r="DY3" s="71">
        <f>'MASTER DATA'!Z503</f>
        <v>250</v>
      </c>
      <c r="DZ3" s="71">
        <f>'MASTER DATA'!AA503</f>
        <v>250</v>
      </c>
      <c r="EA3" s="71">
        <f>'MASTER DATA'!AB503</f>
        <v>250</v>
      </c>
      <c r="EB3" s="71">
        <f>'MASTER DATA'!AC503</f>
        <v>250</v>
      </c>
      <c r="EC3" s="71">
        <f>'MASTER DATA'!AD503</f>
        <v>250</v>
      </c>
      <c r="ED3" s="71">
        <f>'MASTER DATA'!AE503</f>
        <v>250</v>
      </c>
      <c r="EE3" s="71">
        <f>'MASTER DATA'!AF503</f>
        <v>250</v>
      </c>
      <c r="EF3" s="71">
        <f>'MASTER DATA'!AG503</f>
        <v>250</v>
      </c>
      <c r="EG3" s="71">
        <f>'MASTER DATA'!AH503</f>
        <v>250</v>
      </c>
      <c r="EH3" s="71">
        <f>'MASTER DATA'!AI503</f>
        <v>250</v>
      </c>
      <c r="EI3" s="71">
        <f>'MASTER DATA'!AJ503</f>
        <v>250</v>
      </c>
      <c r="EJ3" s="71">
        <f>'MASTER DATA'!AK503</f>
        <v>250</v>
      </c>
      <c r="EK3" s="71">
        <f>'MASTER DATA'!AL503</f>
        <v>250</v>
      </c>
      <c r="EL3" s="71">
        <f>'MASTER DATA'!AM503</f>
        <v>250</v>
      </c>
      <c r="EM3" s="71">
        <f>'MASTER DATA'!AN503</f>
        <v>250</v>
      </c>
      <c r="EN3" s="71">
        <f>'MASTER DATA'!AO503</f>
        <v>250</v>
      </c>
      <c r="EO3" s="71">
        <f>'MASTER DATA'!AP503</f>
        <v>250</v>
      </c>
      <c r="EP3" s="71">
        <f>'MASTER DATA'!AQ503</f>
        <v>0</v>
      </c>
      <c r="EQ3" s="71">
        <f>'MASTER DATA'!AR503</f>
        <v>0</v>
      </c>
      <c r="ER3" s="71">
        <f>'MASTER DATA'!AS503</f>
        <v>0</v>
      </c>
      <c r="ES3" s="71">
        <f>'MASTER DATA'!AT503</f>
        <v>0</v>
      </c>
      <c r="ET3" s="71">
        <f>'MASTER DATA'!AU503</f>
        <v>0</v>
      </c>
      <c r="EU3" s="71">
        <f>'MASTER DATA'!AV109</f>
        <v>0</v>
      </c>
      <c r="EV3" s="71">
        <f>'MASTER DATA'!AW109</f>
        <v>0</v>
      </c>
    </row>
    <row r="4" spans="2:152" ht="41.45" customHeight="1" x14ac:dyDescent="0.5">
      <c r="B4" s="252" t="s">
        <v>177</v>
      </c>
      <c r="C4" s="259"/>
      <c r="D4" s="259"/>
      <c r="E4" s="259"/>
      <c r="F4" s="259"/>
      <c r="G4" s="260" t="s">
        <v>391</v>
      </c>
      <c r="H4" s="261"/>
      <c r="I4" s="261"/>
      <c r="J4" s="261"/>
      <c r="K4" s="261"/>
      <c r="L4" s="261"/>
      <c r="M4" s="261"/>
      <c r="N4" s="262"/>
      <c r="O4" s="60" t="s">
        <v>347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DATA'!Q504</f>
        <v>125</v>
      </c>
      <c r="DQ4" s="71">
        <f>'MASTER DATA'!R504</f>
        <v>138.5</v>
      </c>
      <c r="DR4" s="71">
        <f>'MASTER DATA'!S504</f>
        <v>110.7</v>
      </c>
      <c r="DS4" s="71">
        <f>'MASTER DATA'!T504</f>
        <v>96.1</v>
      </c>
      <c r="DT4" s="71">
        <f>'MASTER DATA'!U504</f>
        <v>96.6</v>
      </c>
      <c r="DU4" s="71">
        <f>'MASTER DATA'!V504</f>
        <v>110.6</v>
      </c>
      <c r="DV4" s="71">
        <f>'MASTER DATA'!W504</f>
        <v>112.2</v>
      </c>
      <c r="DW4" s="71">
        <f>'MASTER DATA'!X504</f>
        <v>104.4</v>
      </c>
      <c r="DX4" s="71">
        <f>'MASTER DATA'!Y504</f>
        <v>124.4</v>
      </c>
      <c r="DY4" s="71">
        <f>'MASTER DATA'!Z504</f>
        <v>171.2</v>
      </c>
      <c r="DZ4" s="71">
        <f>'MASTER DATA'!AA504</f>
        <v>143.1</v>
      </c>
      <c r="EA4" s="71">
        <f>'MASTER DATA'!AB504</f>
        <v>131.6</v>
      </c>
      <c r="EB4" s="71">
        <f>'MASTER DATA'!AC504</f>
        <v>160.5</v>
      </c>
      <c r="EC4" s="71">
        <f>'MASTER DATA'!AD504</f>
        <v>174.6</v>
      </c>
      <c r="ED4" s="71">
        <f>'MASTER DATA'!AE504</f>
        <v>128.80000000000001</v>
      </c>
      <c r="EE4" s="71">
        <f>'MASTER DATA'!AF504</f>
        <v>155.86000000000001</v>
      </c>
      <c r="EF4" s="71">
        <f>'MASTER DATA'!AG504</f>
        <v>0</v>
      </c>
      <c r="EG4" s="71">
        <f>'MASTER DATA'!AH504</f>
        <v>0</v>
      </c>
      <c r="EH4" s="71">
        <f>'MASTER DATA'!AI504</f>
        <v>0</v>
      </c>
      <c r="EI4" s="71">
        <f>'MASTER DATA'!AJ504</f>
        <v>0</v>
      </c>
      <c r="EJ4" s="71">
        <f>'MASTER DATA'!AK504</f>
        <v>0</v>
      </c>
      <c r="EK4" s="71">
        <f>'MASTER DATA'!AL504</f>
        <v>0</v>
      </c>
      <c r="EL4" s="71">
        <f>'MASTER DATA'!AM504</f>
        <v>0</v>
      </c>
      <c r="EM4" s="71">
        <f>'MASTER DATA'!AN504</f>
        <v>0</v>
      </c>
      <c r="EN4" s="71">
        <f>'MASTER DATA'!AO504</f>
        <v>0</v>
      </c>
      <c r="EO4" s="71">
        <f>'MASTER DATA'!AP504</f>
        <v>0</v>
      </c>
      <c r="EP4" s="71">
        <f>'MASTER DATA'!AQ504</f>
        <v>0</v>
      </c>
      <c r="EQ4" s="71">
        <f>'MASTER DATA'!AR504</f>
        <v>0</v>
      </c>
      <c r="ER4" s="71">
        <f>'MASTER DATA'!AS504</f>
        <v>0</v>
      </c>
      <c r="ES4" s="71">
        <f>'MASTER DATA'!AT504</f>
        <v>0</v>
      </c>
      <c r="ET4" s="71">
        <f>'MASTER DATA'!AU504</f>
        <v>0</v>
      </c>
      <c r="EU4" s="71">
        <f>'MASTER DATA'!AV110</f>
        <v>0</v>
      </c>
      <c r="EV4" s="71">
        <f>'MASTER DATA'!AW110</f>
        <v>0</v>
      </c>
    </row>
    <row r="5" spans="2:152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52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172" t="str">
        <f>'MASTER DATA'!C503</f>
        <v>mg/L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52" s="75" customFormat="1" ht="69" customHeight="1" x14ac:dyDescent="0.5">
      <c r="B7" s="251" t="s">
        <v>188</v>
      </c>
      <c r="C7" s="251"/>
      <c r="D7" s="251"/>
      <c r="E7" s="251"/>
      <c r="F7" s="252"/>
      <c r="G7" s="282" t="str">
        <f>'MASTER DATA'!B503</f>
        <v>Ammonia concentretion in scrubbing liquid CO 3</v>
      </c>
      <c r="H7" s="283"/>
      <c r="I7" s="283"/>
      <c r="J7" s="283"/>
      <c r="K7" s="283"/>
      <c r="L7" s="283"/>
      <c r="M7" s="283"/>
      <c r="N7" s="283"/>
      <c r="O7" s="60" t="s">
        <v>189</v>
      </c>
      <c r="P7" s="74"/>
      <c r="Q7" s="74"/>
      <c r="R7" s="74"/>
      <c r="S7" s="269">
        <f>EJ4</f>
        <v>0</v>
      </c>
      <c r="T7" s="269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52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52" ht="195" customHeight="1" x14ac:dyDescent="0.35">
      <c r="B9" s="83"/>
      <c r="G9" s="84">
        <f>ED4</f>
        <v>128.80000000000001</v>
      </c>
      <c r="AH9" s="57"/>
      <c r="AK9" s="75">
        <f>222/224*100</f>
        <v>99.107142857142861</v>
      </c>
    </row>
    <row r="10" spans="2:152" ht="408.75" customHeight="1" x14ac:dyDescent="0.25">
      <c r="B10" s="247" t="str">
        <f>G7</f>
        <v>Ammonia concentretion in scrubbing liquid CO 3</v>
      </c>
      <c r="G10" s="84">
        <f>EE3</f>
        <v>250</v>
      </c>
      <c r="AH10" s="57"/>
      <c r="AI10" s="85"/>
    </row>
    <row r="11" spans="2:152" ht="408" customHeight="1" x14ac:dyDescent="0.25">
      <c r="B11" s="247"/>
      <c r="AH11" s="57"/>
    </row>
    <row r="12" spans="2:152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52" s="91" customFormat="1" ht="105.75" customHeight="1" x14ac:dyDescent="0.25">
      <c r="B13" s="89" t="s">
        <v>191</v>
      </c>
      <c r="C13" s="90">
        <f>G3</f>
        <v>45658</v>
      </c>
      <c r="D13" s="90">
        <f>C13+1</f>
        <v>45659</v>
      </c>
      <c r="E13" s="90">
        <f t="shared" ref="E13:AG13" si="0">D13+1</f>
        <v>45660</v>
      </c>
      <c r="F13" s="90">
        <f t="shared" si="0"/>
        <v>45661</v>
      </c>
      <c r="G13" s="90">
        <f t="shared" si="0"/>
        <v>45662</v>
      </c>
      <c r="H13" s="90">
        <f t="shared" si="0"/>
        <v>45663</v>
      </c>
      <c r="I13" s="90">
        <f t="shared" si="0"/>
        <v>45664</v>
      </c>
      <c r="J13" s="90">
        <f t="shared" si="0"/>
        <v>45665</v>
      </c>
      <c r="K13" s="90">
        <f t="shared" si="0"/>
        <v>45666</v>
      </c>
      <c r="L13" s="90">
        <f t="shared" si="0"/>
        <v>45667</v>
      </c>
      <c r="M13" s="90">
        <f t="shared" si="0"/>
        <v>45668</v>
      </c>
      <c r="N13" s="90">
        <f t="shared" si="0"/>
        <v>45669</v>
      </c>
      <c r="O13" s="90">
        <f t="shared" si="0"/>
        <v>45670</v>
      </c>
      <c r="P13" s="90">
        <f t="shared" si="0"/>
        <v>45671</v>
      </c>
      <c r="Q13" s="90">
        <f t="shared" si="0"/>
        <v>45672</v>
      </c>
      <c r="R13" s="90">
        <f t="shared" si="0"/>
        <v>45673</v>
      </c>
      <c r="S13" s="90">
        <f t="shared" si="0"/>
        <v>45674</v>
      </c>
      <c r="T13" s="90">
        <f t="shared" si="0"/>
        <v>45675</v>
      </c>
      <c r="U13" s="90">
        <f t="shared" si="0"/>
        <v>45676</v>
      </c>
      <c r="V13" s="90">
        <f t="shared" si="0"/>
        <v>45677</v>
      </c>
      <c r="W13" s="90">
        <f t="shared" si="0"/>
        <v>45678</v>
      </c>
      <c r="X13" s="90">
        <f t="shared" si="0"/>
        <v>45679</v>
      </c>
      <c r="Y13" s="90">
        <f t="shared" si="0"/>
        <v>45680</v>
      </c>
      <c r="Z13" s="90">
        <f t="shared" si="0"/>
        <v>45681</v>
      </c>
      <c r="AA13" s="90">
        <f t="shared" si="0"/>
        <v>45682</v>
      </c>
      <c r="AB13" s="90">
        <f t="shared" si="0"/>
        <v>45683</v>
      </c>
      <c r="AC13" s="90">
        <f t="shared" si="0"/>
        <v>45684</v>
      </c>
      <c r="AD13" s="90">
        <f t="shared" si="0"/>
        <v>45685</v>
      </c>
      <c r="AE13" s="90">
        <f t="shared" si="0"/>
        <v>45686</v>
      </c>
      <c r="AF13" s="90">
        <f t="shared" si="0"/>
        <v>45687</v>
      </c>
      <c r="AG13" s="90">
        <f t="shared" si="0"/>
        <v>45688</v>
      </c>
    </row>
    <row r="14" spans="2:152" ht="48" customHeight="1" x14ac:dyDescent="0.35">
      <c r="B14" s="75" t="s">
        <v>5</v>
      </c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99"/>
    </row>
    <row r="15" spans="2:152" ht="48" customHeight="1" x14ac:dyDescent="0.35">
      <c r="B15" s="75" t="s">
        <v>217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</row>
    <row r="16" spans="2:152" ht="48" customHeight="1" x14ac:dyDescent="0.35">
      <c r="B16" s="58" t="s">
        <v>200</v>
      </c>
      <c r="C16" s="95">
        <v>213</v>
      </c>
      <c r="D16" s="95">
        <f>C16</f>
        <v>213</v>
      </c>
      <c r="E16" s="95">
        <f t="shared" ref="E16:T18" si="1">D16</f>
        <v>213</v>
      </c>
      <c r="F16" s="95">
        <f t="shared" si="1"/>
        <v>213</v>
      </c>
      <c r="G16" s="95">
        <f t="shared" si="1"/>
        <v>213</v>
      </c>
      <c r="H16" s="95">
        <f t="shared" si="1"/>
        <v>213</v>
      </c>
      <c r="I16" s="92">
        <f t="shared" si="1"/>
        <v>213</v>
      </c>
      <c r="J16" s="92">
        <f t="shared" si="1"/>
        <v>213</v>
      </c>
      <c r="K16" s="92">
        <f t="shared" si="1"/>
        <v>213</v>
      </c>
      <c r="L16" s="92">
        <f t="shared" si="1"/>
        <v>213</v>
      </c>
      <c r="M16" s="92">
        <f t="shared" si="1"/>
        <v>213</v>
      </c>
      <c r="N16" s="92">
        <f t="shared" si="1"/>
        <v>213</v>
      </c>
      <c r="O16" s="92">
        <f t="shared" si="1"/>
        <v>213</v>
      </c>
      <c r="P16" s="92">
        <f t="shared" si="1"/>
        <v>213</v>
      </c>
      <c r="Q16" s="92">
        <f t="shared" si="1"/>
        <v>213</v>
      </c>
      <c r="R16" s="92">
        <f t="shared" si="1"/>
        <v>213</v>
      </c>
      <c r="S16" s="92">
        <f t="shared" si="1"/>
        <v>213</v>
      </c>
      <c r="T16" s="92">
        <f t="shared" si="1"/>
        <v>213</v>
      </c>
      <c r="U16" s="92">
        <f t="shared" ref="U16:AG18" si="2">T16</f>
        <v>213</v>
      </c>
      <c r="V16" s="92">
        <f t="shared" si="2"/>
        <v>213</v>
      </c>
      <c r="W16" s="92">
        <f t="shared" si="2"/>
        <v>213</v>
      </c>
      <c r="X16" s="92">
        <f t="shared" si="2"/>
        <v>213</v>
      </c>
      <c r="Y16" s="92">
        <f t="shared" si="2"/>
        <v>213</v>
      </c>
      <c r="Z16" s="92">
        <f t="shared" si="2"/>
        <v>213</v>
      </c>
      <c r="AA16" s="92">
        <f t="shared" si="2"/>
        <v>213</v>
      </c>
      <c r="AB16" s="92">
        <f t="shared" si="2"/>
        <v>213</v>
      </c>
      <c r="AC16" s="92">
        <f t="shared" si="2"/>
        <v>213</v>
      </c>
      <c r="AD16" s="92">
        <f t="shared" si="2"/>
        <v>213</v>
      </c>
      <c r="AE16" s="92">
        <f t="shared" si="2"/>
        <v>213</v>
      </c>
      <c r="AF16" s="92">
        <f t="shared" si="2"/>
        <v>213</v>
      </c>
      <c r="AG16" s="92">
        <f t="shared" si="2"/>
        <v>213</v>
      </c>
      <c r="AH16" s="92"/>
    </row>
    <row r="17" spans="2:33" ht="48" customHeight="1" x14ac:dyDescent="0.35">
      <c r="B17" s="58" t="s">
        <v>201</v>
      </c>
      <c r="C17" s="95">
        <v>152</v>
      </c>
      <c r="D17" s="95">
        <f t="shared" ref="D17:H18" si="3">C17</f>
        <v>152</v>
      </c>
      <c r="E17" s="95">
        <f t="shared" si="3"/>
        <v>152</v>
      </c>
      <c r="F17" s="95">
        <f t="shared" si="3"/>
        <v>152</v>
      </c>
      <c r="G17" s="95">
        <f t="shared" si="3"/>
        <v>152</v>
      </c>
      <c r="H17" s="95">
        <f t="shared" si="3"/>
        <v>152</v>
      </c>
      <c r="I17" s="92">
        <f t="shared" si="1"/>
        <v>152</v>
      </c>
      <c r="J17" s="92">
        <f t="shared" si="1"/>
        <v>152</v>
      </c>
      <c r="K17" s="92">
        <f t="shared" si="1"/>
        <v>152</v>
      </c>
      <c r="L17" s="92">
        <f t="shared" si="1"/>
        <v>152</v>
      </c>
      <c r="M17" s="92">
        <f t="shared" si="1"/>
        <v>152</v>
      </c>
      <c r="N17" s="92">
        <f t="shared" si="1"/>
        <v>152</v>
      </c>
      <c r="O17" s="92">
        <f t="shared" si="1"/>
        <v>152</v>
      </c>
      <c r="P17" s="92">
        <f t="shared" si="1"/>
        <v>152</v>
      </c>
      <c r="Q17" s="92">
        <f t="shared" si="1"/>
        <v>152</v>
      </c>
      <c r="R17" s="92">
        <f t="shared" si="1"/>
        <v>152</v>
      </c>
      <c r="S17" s="92">
        <f t="shared" si="1"/>
        <v>152</v>
      </c>
      <c r="T17" s="92">
        <f t="shared" si="1"/>
        <v>152</v>
      </c>
      <c r="U17" s="92">
        <f t="shared" si="2"/>
        <v>152</v>
      </c>
      <c r="V17" s="92">
        <f t="shared" si="2"/>
        <v>152</v>
      </c>
      <c r="W17" s="92">
        <f t="shared" si="2"/>
        <v>152</v>
      </c>
      <c r="X17" s="92">
        <f t="shared" si="2"/>
        <v>152</v>
      </c>
      <c r="Y17" s="92">
        <f t="shared" si="2"/>
        <v>152</v>
      </c>
      <c r="Z17" s="92">
        <f t="shared" si="2"/>
        <v>152</v>
      </c>
      <c r="AA17" s="92">
        <f t="shared" si="2"/>
        <v>152</v>
      </c>
      <c r="AB17" s="92">
        <f t="shared" si="2"/>
        <v>152</v>
      </c>
      <c r="AC17" s="92">
        <f t="shared" si="2"/>
        <v>152</v>
      </c>
      <c r="AD17" s="92">
        <f t="shared" si="2"/>
        <v>152</v>
      </c>
      <c r="AE17" s="92">
        <f t="shared" si="2"/>
        <v>152</v>
      </c>
      <c r="AF17" s="92">
        <f t="shared" si="2"/>
        <v>152</v>
      </c>
      <c r="AG17" s="92">
        <f t="shared" si="2"/>
        <v>152</v>
      </c>
    </row>
    <row r="18" spans="2:33" ht="48" customHeight="1" x14ac:dyDescent="0.35">
      <c r="B18" s="58" t="s">
        <v>225</v>
      </c>
      <c r="C18" s="95">
        <v>92</v>
      </c>
      <c r="D18" s="95">
        <f t="shared" si="3"/>
        <v>92</v>
      </c>
      <c r="E18" s="95">
        <f t="shared" si="3"/>
        <v>92</v>
      </c>
      <c r="F18" s="95">
        <f t="shared" si="3"/>
        <v>92</v>
      </c>
      <c r="G18" s="95">
        <f t="shared" si="3"/>
        <v>92</v>
      </c>
      <c r="H18" s="95">
        <f t="shared" si="3"/>
        <v>92</v>
      </c>
      <c r="I18" s="92">
        <f t="shared" si="1"/>
        <v>92</v>
      </c>
      <c r="J18" s="92">
        <f t="shared" si="1"/>
        <v>92</v>
      </c>
      <c r="K18" s="92">
        <f t="shared" si="1"/>
        <v>92</v>
      </c>
      <c r="L18" s="92">
        <f t="shared" si="1"/>
        <v>92</v>
      </c>
      <c r="M18" s="92">
        <f t="shared" si="1"/>
        <v>92</v>
      </c>
      <c r="N18" s="92">
        <f t="shared" si="1"/>
        <v>92</v>
      </c>
      <c r="O18" s="92">
        <f t="shared" si="1"/>
        <v>92</v>
      </c>
      <c r="P18" s="92">
        <f t="shared" si="1"/>
        <v>92</v>
      </c>
      <c r="Q18" s="92">
        <f t="shared" si="1"/>
        <v>92</v>
      </c>
      <c r="R18" s="92">
        <f t="shared" si="1"/>
        <v>92</v>
      </c>
      <c r="S18" s="92">
        <f t="shared" si="1"/>
        <v>92</v>
      </c>
      <c r="T18" s="92">
        <f t="shared" si="1"/>
        <v>92</v>
      </c>
      <c r="U18" s="92">
        <f t="shared" si="2"/>
        <v>92</v>
      </c>
      <c r="V18" s="92">
        <f t="shared" si="2"/>
        <v>92</v>
      </c>
      <c r="W18" s="92">
        <f t="shared" si="2"/>
        <v>92</v>
      </c>
      <c r="X18" s="92">
        <f t="shared" si="2"/>
        <v>92</v>
      </c>
      <c r="Y18" s="92">
        <f t="shared" si="2"/>
        <v>92</v>
      </c>
      <c r="Z18" s="92">
        <f t="shared" si="2"/>
        <v>92</v>
      </c>
      <c r="AA18" s="92">
        <f t="shared" si="2"/>
        <v>92</v>
      </c>
      <c r="AB18" s="92">
        <f t="shared" si="2"/>
        <v>92</v>
      </c>
      <c r="AC18" s="92">
        <f t="shared" si="2"/>
        <v>92</v>
      </c>
      <c r="AD18" s="92">
        <f t="shared" si="2"/>
        <v>92</v>
      </c>
      <c r="AE18" s="92">
        <f t="shared" si="2"/>
        <v>92</v>
      </c>
      <c r="AF18" s="92">
        <f t="shared" si="2"/>
        <v>92</v>
      </c>
      <c r="AG18" s="92">
        <f t="shared" si="2"/>
        <v>92</v>
      </c>
    </row>
    <row r="19" spans="2:33" ht="63" x14ac:dyDescent="0.35">
      <c r="B19" s="96" t="s">
        <v>192</v>
      </c>
      <c r="C19" s="248">
        <v>1</v>
      </c>
      <c r="D19" s="248"/>
      <c r="E19" s="248"/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ht="26.25" x14ac:dyDescent="0.4">
      <c r="B20" s="98" t="s">
        <v>193</v>
      </c>
      <c r="C20" s="249" t="s">
        <v>194</v>
      </c>
      <c r="D20" s="249"/>
      <c r="E20" s="249"/>
      <c r="F20" s="249"/>
      <c r="G20" s="249"/>
      <c r="H20" s="249"/>
    </row>
    <row r="21" spans="2:33" ht="26.25" x14ac:dyDescent="0.4">
      <c r="B21" s="98" t="s">
        <v>197</v>
      </c>
      <c r="C21" s="246" t="s">
        <v>226</v>
      </c>
      <c r="D21" s="246"/>
      <c r="E21" s="246"/>
      <c r="F21" s="246"/>
      <c r="G21" s="246"/>
      <c r="H21" s="246"/>
    </row>
    <row r="22" spans="2:33" ht="26.25" customHeight="1" x14ac:dyDescent="0.35">
      <c r="B22" s="96" t="s">
        <v>200</v>
      </c>
      <c r="C22" s="95">
        <v>3167.5</v>
      </c>
      <c r="D22" s="100"/>
      <c r="E22" s="94"/>
      <c r="F22" s="100"/>
      <c r="G22" s="94"/>
      <c r="H22" s="100"/>
    </row>
    <row r="23" spans="2:33" ht="26.25" customHeight="1" x14ac:dyDescent="0.35">
      <c r="B23" s="96" t="s">
        <v>201</v>
      </c>
      <c r="C23" s="95">
        <v>2927.4</v>
      </c>
      <c r="D23" s="100"/>
      <c r="E23" s="94"/>
      <c r="F23" s="100"/>
      <c r="G23" s="94"/>
      <c r="H23" s="100"/>
    </row>
    <row r="24" spans="2:33" ht="23.25" x14ac:dyDescent="0.35">
      <c r="B24" s="96" t="s">
        <v>202</v>
      </c>
      <c r="C24" s="95">
        <v>2687.3</v>
      </c>
      <c r="D24" s="100"/>
      <c r="E24" s="94"/>
      <c r="F24" s="100"/>
      <c r="G24" s="94"/>
      <c r="H24" s="100"/>
    </row>
    <row r="25" spans="2:33" ht="26.25" customHeight="1" x14ac:dyDescent="0.35">
      <c r="B25" s="96" t="s">
        <v>203</v>
      </c>
      <c r="C25" s="246" t="s">
        <v>204</v>
      </c>
      <c r="D25" s="246"/>
      <c r="E25" s="246"/>
      <c r="F25" s="246"/>
      <c r="G25" s="246"/>
      <c r="H25" s="246"/>
    </row>
    <row r="26" spans="2:33" ht="26.25" customHeight="1" x14ac:dyDescent="0.35">
      <c r="B26" s="96" t="s">
        <v>206</v>
      </c>
      <c r="C26" s="246" t="s">
        <v>207</v>
      </c>
      <c r="D26" s="246"/>
      <c r="E26" s="246"/>
      <c r="F26" s="246"/>
      <c r="G26" s="246"/>
      <c r="H26" s="246"/>
    </row>
    <row r="27" spans="2:33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3" ht="63" customHeight="1" x14ac:dyDescent="0.35">
      <c r="B28" s="96" t="s">
        <v>209</v>
      </c>
      <c r="C28" s="246"/>
      <c r="D28" s="246"/>
      <c r="E28" s="246"/>
      <c r="F28" s="246"/>
      <c r="G28" s="246"/>
      <c r="H28" s="246"/>
    </row>
    <row r="29" spans="2:33" x14ac:dyDescent="0.25">
      <c r="G29" s="46">
        <v>96.8888888888889</v>
      </c>
    </row>
    <row r="30" spans="2:33" x14ac:dyDescent="0.25"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100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99.095022624434407</v>
      </c>
      <c r="YW52" s="102"/>
    </row>
    <row r="53" spans="3:701" x14ac:dyDescent="0.25">
      <c r="YW53" s="102"/>
    </row>
    <row r="54" spans="3:701" x14ac:dyDescent="0.25">
      <c r="YW54" s="102"/>
    </row>
  </sheetData>
  <mergeCells count="37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  <mergeCell ref="C28:D28"/>
    <mergeCell ref="E28:F28"/>
    <mergeCell ref="G28:H28"/>
  </mergeCells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>
    <tabColor theme="9" tint="0.59999389629810485"/>
    <pageSetUpPr fitToPage="1"/>
  </sheetPr>
  <dimension ref="B1:ZY54"/>
  <sheetViews>
    <sheetView zoomScale="25" zoomScaleNormal="25" workbookViewId="0">
      <selection activeCell="AB4" sqref="AB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52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Furnace top temperature CO 4</v>
      </c>
      <c r="DR1" s="56" t="str">
        <f>S6</f>
        <v>Deg C</v>
      </c>
    </row>
    <row r="2" spans="2:152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52" ht="41.45" customHeight="1" x14ac:dyDescent="0.5">
      <c r="B3" s="251" t="s">
        <v>173</v>
      </c>
      <c r="C3" s="251"/>
      <c r="D3" s="251"/>
      <c r="E3" s="251"/>
      <c r="F3" s="252"/>
      <c r="G3" s="257">
        <f>EK2</f>
        <v>45658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4"/>
      <c r="AB3" s="269">
        <f>EK3</f>
        <v>900</v>
      </c>
      <c r="AC3" s="269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DATA'!Q506</f>
        <v>900</v>
      </c>
      <c r="DQ3" s="71">
        <f>'MASTER DATA'!R506</f>
        <v>900</v>
      </c>
      <c r="DR3" s="71">
        <f>'MASTER DATA'!S506</f>
        <v>900</v>
      </c>
      <c r="DS3" s="71">
        <f>'MASTER DATA'!T506</f>
        <v>900</v>
      </c>
      <c r="DT3" s="71">
        <f>'MASTER DATA'!U506</f>
        <v>900</v>
      </c>
      <c r="DU3" s="71">
        <f>'MASTER DATA'!V506</f>
        <v>900</v>
      </c>
      <c r="DV3" s="71">
        <f>'MASTER DATA'!W506</f>
        <v>900</v>
      </c>
      <c r="DW3" s="71">
        <f>'MASTER DATA'!X506</f>
        <v>900</v>
      </c>
      <c r="DX3" s="71">
        <f>'MASTER DATA'!Y506</f>
        <v>900</v>
      </c>
      <c r="DY3" s="71">
        <f>'MASTER DATA'!Z506</f>
        <v>900</v>
      </c>
      <c r="DZ3" s="71">
        <f>'MASTER DATA'!AA506</f>
        <v>900</v>
      </c>
      <c r="EA3" s="71">
        <f>'MASTER DATA'!AB506</f>
        <v>900</v>
      </c>
      <c r="EB3" s="71">
        <f>'MASTER DATA'!AC506</f>
        <v>900</v>
      </c>
      <c r="EC3" s="71">
        <f>'MASTER DATA'!AD506</f>
        <v>900</v>
      </c>
      <c r="ED3" s="71">
        <f>'MASTER DATA'!AE506</f>
        <v>900</v>
      </c>
      <c r="EE3" s="71">
        <f>'MASTER DATA'!AF506</f>
        <v>900</v>
      </c>
      <c r="EF3" s="71">
        <f>'MASTER DATA'!AG506</f>
        <v>900</v>
      </c>
      <c r="EG3" s="71">
        <f>'MASTER DATA'!AH506</f>
        <v>900</v>
      </c>
      <c r="EH3" s="71">
        <f>'MASTER DATA'!AI506</f>
        <v>900</v>
      </c>
      <c r="EI3" s="71">
        <f>'MASTER DATA'!AJ506</f>
        <v>900</v>
      </c>
      <c r="EJ3" s="71">
        <f>'MASTER DATA'!AK506</f>
        <v>900</v>
      </c>
      <c r="EK3" s="71">
        <f>'MASTER DATA'!AL506</f>
        <v>900</v>
      </c>
      <c r="EL3" s="71">
        <f>'MASTER DATA'!AM506</f>
        <v>900</v>
      </c>
      <c r="EM3" s="71">
        <f>'MASTER DATA'!AN506</f>
        <v>900</v>
      </c>
      <c r="EN3" s="71">
        <f>'MASTER DATA'!AO506</f>
        <v>0</v>
      </c>
      <c r="EO3" s="71">
        <f>'MASTER DATA'!AP506</f>
        <v>0</v>
      </c>
      <c r="EP3" s="71">
        <f>'MASTER DATA'!AQ506</f>
        <v>0</v>
      </c>
      <c r="EQ3" s="71">
        <f>'MASTER DATA'!AR440</f>
        <v>0</v>
      </c>
      <c r="ER3" s="71">
        <f>'MASTER DATA'!AS440</f>
        <v>0</v>
      </c>
      <c r="ES3" s="71">
        <f>'MASTER DATA'!AT440</f>
        <v>0</v>
      </c>
      <c r="ET3" s="71">
        <f>'MASTER DATA'!AU109</f>
        <v>0</v>
      </c>
      <c r="EU3" s="71">
        <f>'MASTER DATA'!AV109</f>
        <v>0</v>
      </c>
      <c r="EV3" s="71">
        <f>'MASTER DATA'!AW109</f>
        <v>0</v>
      </c>
    </row>
    <row r="4" spans="2:152" ht="41.45" customHeight="1" x14ac:dyDescent="0.5">
      <c r="B4" s="252" t="s">
        <v>177</v>
      </c>
      <c r="C4" s="259"/>
      <c r="D4" s="259"/>
      <c r="E4" s="259"/>
      <c r="F4" s="259"/>
      <c r="G4" s="260" t="s">
        <v>391</v>
      </c>
      <c r="H4" s="261"/>
      <c r="I4" s="261"/>
      <c r="J4" s="261"/>
      <c r="K4" s="261"/>
      <c r="L4" s="261"/>
      <c r="M4" s="261"/>
      <c r="N4" s="262"/>
      <c r="O4" s="60" t="s">
        <v>348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DATA'!Q507</f>
        <v>951.7</v>
      </c>
      <c r="DQ4" s="71">
        <f>'MASTER DATA'!R507</f>
        <v>937.1</v>
      </c>
      <c r="DR4" s="71">
        <f>'MASTER DATA'!S507</f>
        <v>945.2</v>
      </c>
      <c r="DS4" s="71">
        <f>'MASTER DATA'!T507</f>
        <v>945</v>
      </c>
      <c r="DT4" s="71">
        <f>'MASTER DATA'!U507</f>
        <v>935</v>
      </c>
      <c r="DU4" s="71">
        <f>'MASTER DATA'!V507</f>
        <v>945</v>
      </c>
      <c r="DV4" s="71">
        <f>'MASTER DATA'!W507</f>
        <v>918</v>
      </c>
      <c r="DW4" s="71">
        <f>'MASTER DATA'!X507</f>
        <v>949.3</v>
      </c>
      <c r="DX4" s="71">
        <f>'MASTER DATA'!Y507</f>
        <v>951.8</v>
      </c>
      <c r="DY4" s="71">
        <f>'MASTER DATA'!Z507</f>
        <v>949</v>
      </c>
      <c r="DZ4" s="71">
        <f>'MASTER DATA'!AA507</f>
        <v>952.2</v>
      </c>
      <c r="EA4" s="71">
        <f>'MASTER DATA'!AB507</f>
        <v>946.6</v>
      </c>
      <c r="EB4" s="71">
        <f>'MASTER DATA'!AC507</f>
        <v>948.9</v>
      </c>
      <c r="EC4" s="71">
        <f>'MASTER DATA'!AD507</f>
        <v>951.3</v>
      </c>
      <c r="ED4" s="71">
        <f>'MASTER DATA'!AE507</f>
        <v>951.5</v>
      </c>
      <c r="EE4" s="71">
        <f>'MASTER DATA'!AF507</f>
        <v>958</v>
      </c>
      <c r="EF4" s="71">
        <f>'MASTER DATA'!AG507</f>
        <v>0</v>
      </c>
      <c r="EG4" s="71">
        <f>'MASTER DATA'!AH507</f>
        <v>0</v>
      </c>
      <c r="EH4" s="71">
        <f>'MASTER DATA'!AI507</f>
        <v>0</v>
      </c>
      <c r="EI4" s="71">
        <f>'MASTER DATA'!AJ507</f>
        <v>0</v>
      </c>
      <c r="EJ4" s="71">
        <f>'MASTER DATA'!AK507</f>
        <v>0</v>
      </c>
      <c r="EK4" s="71">
        <f>'MASTER DATA'!AL507</f>
        <v>0</v>
      </c>
      <c r="EL4" s="71">
        <f>'MASTER DATA'!AM507</f>
        <v>0</v>
      </c>
      <c r="EM4" s="71">
        <f>'MASTER DATA'!AN507</f>
        <v>0</v>
      </c>
      <c r="EN4" s="71">
        <f>'MASTER DATA'!AO507</f>
        <v>0</v>
      </c>
      <c r="EO4" s="71">
        <f>'MASTER DATA'!AP507</f>
        <v>0</v>
      </c>
      <c r="EP4" s="71">
        <f>'MASTER DATA'!AQ507</f>
        <v>0</v>
      </c>
      <c r="EQ4" s="71">
        <f>'MASTER DATA'!AR441</f>
        <v>0</v>
      </c>
      <c r="ER4" s="71">
        <f>'MASTER DATA'!AS441</f>
        <v>0</v>
      </c>
      <c r="ES4" s="71">
        <f>'MASTER DATA'!AT441</f>
        <v>0</v>
      </c>
      <c r="ET4" s="71">
        <f>'MASTER DATA'!AU110</f>
        <v>0</v>
      </c>
      <c r="EU4" s="71">
        <f>'MASTER DATA'!AV110</f>
        <v>0</v>
      </c>
      <c r="EV4" s="71">
        <f>'MASTER DATA'!AW110</f>
        <v>0</v>
      </c>
    </row>
    <row r="5" spans="2:152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52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DATA'!C506</f>
        <v>Deg C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52" s="75" customFormat="1" ht="38.25" customHeight="1" x14ac:dyDescent="0.5">
      <c r="B7" s="251" t="s">
        <v>188</v>
      </c>
      <c r="C7" s="251"/>
      <c r="D7" s="251"/>
      <c r="E7" s="251"/>
      <c r="F7" s="252"/>
      <c r="G7" s="296" t="str">
        <f>'MASTER DATA'!B506</f>
        <v>Furnace top temperature CO 4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69">
        <f>EJ4</f>
        <v>0</v>
      </c>
      <c r="T7" s="269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52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52" ht="195" customHeight="1" x14ac:dyDescent="0.35">
      <c r="B9" s="83"/>
      <c r="G9" s="84">
        <f>ED4</f>
        <v>951.5</v>
      </c>
      <c r="AH9" s="57"/>
      <c r="AK9" s="75">
        <f>222/224*100</f>
        <v>99.107142857142861</v>
      </c>
    </row>
    <row r="10" spans="2:152" ht="408.75" customHeight="1" x14ac:dyDescent="0.25">
      <c r="B10" s="247" t="str">
        <f>G7</f>
        <v>Furnace top temperature CO 4</v>
      </c>
      <c r="G10" s="84">
        <f>EE3</f>
        <v>900</v>
      </c>
      <c r="AH10" s="57"/>
      <c r="AI10" s="85"/>
    </row>
    <row r="11" spans="2:152" ht="408" customHeight="1" x14ac:dyDescent="0.25">
      <c r="B11" s="247"/>
      <c r="AH11" s="57"/>
    </row>
    <row r="12" spans="2:152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52" s="91" customFormat="1" ht="105.75" customHeight="1" x14ac:dyDescent="0.25">
      <c r="B13" s="89" t="s">
        <v>191</v>
      </c>
      <c r="C13" s="90">
        <f>G3</f>
        <v>45658</v>
      </c>
      <c r="D13" s="90">
        <f>C13+1</f>
        <v>45659</v>
      </c>
      <c r="E13" s="90">
        <f t="shared" ref="E13:AG13" si="0">D13+1</f>
        <v>45660</v>
      </c>
      <c r="F13" s="90">
        <f t="shared" si="0"/>
        <v>45661</v>
      </c>
      <c r="G13" s="90">
        <f t="shared" si="0"/>
        <v>45662</v>
      </c>
      <c r="H13" s="90">
        <f t="shared" si="0"/>
        <v>45663</v>
      </c>
      <c r="I13" s="90">
        <f t="shared" si="0"/>
        <v>45664</v>
      </c>
      <c r="J13" s="90">
        <f t="shared" si="0"/>
        <v>45665</v>
      </c>
      <c r="K13" s="90">
        <f t="shared" si="0"/>
        <v>45666</v>
      </c>
      <c r="L13" s="90">
        <f t="shared" si="0"/>
        <v>45667</v>
      </c>
      <c r="M13" s="90">
        <f t="shared" si="0"/>
        <v>45668</v>
      </c>
      <c r="N13" s="90">
        <f t="shared" si="0"/>
        <v>45669</v>
      </c>
      <c r="O13" s="90">
        <f t="shared" si="0"/>
        <v>45670</v>
      </c>
      <c r="P13" s="90">
        <f t="shared" si="0"/>
        <v>45671</v>
      </c>
      <c r="Q13" s="90">
        <f t="shared" si="0"/>
        <v>45672</v>
      </c>
      <c r="R13" s="90">
        <f t="shared" si="0"/>
        <v>45673</v>
      </c>
      <c r="S13" s="90">
        <f t="shared" si="0"/>
        <v>45674</v>
      </c>
      <c r="T13" s="90">
        <f t="shared" si="0"/>
        <v>45675</v>
      </c>
      <c r="U13" s="90">
        <f t="shared" si="0"/>
        <v>45676</v>
      </c>
      <c r="V13" s="90">
        <f t="shared" si="0"/>
        <v>45677</v>
      </c>
      <c r="W13" s="90">
        <f t="shared" si="0"/>
        <v>45678</v>
      </c>
      <c r="X13" s="90">
        <f t="shared" si="0"/>
        <v>45679</v>
      </c>
      <c r="Y13" s="90">
        <f t="shared" si="0"/>
        <v>45680</v>
      </c>
      <c r="Z13" s="90">
        <f t="shared" si="0"/>
        <v>45681</v>
      </c>
      <c r="AA13" s="90">
        <f t="shared" si="0"/>
        <v>45682</v>
      </c>
      <c r="AB13" s="90">
        <f t="shared" si="0"/>
        <v>45683</v>
      </c>
      <c r="AC13" s="90">
        <f t="shared" si="0"/>
        <v>45684</v>
      </c>
      <c r="AD13" s="90">
        <f t="shared" si="0"/>
        <v>45685</v>
      </c>
      <c r="AE13" s="90">
        <f t="shared" si="0"/>
        <v>45686</v>
      </c>
      <c r="AF13" s="90">
        <f t="shared" si="0"/>
        <v>45687</v>
      </c>
      <c r="AG13" s="90">
        <f t="shared" si="0"/>
        <v>45688</v>
      </c>
    </row>
    <row r="14" spans="2:152" ht="48" customHeight="1" x14ac:dyDescent="0.35">
      <c r="B14" s="75" t="s">
        <v>5</v>
      </c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99"/>
    </row>
    <row r="15" spans="2:152" ht="48" customHeight="1" x14ac:dyDescent="0.35">
      <c r="B15" s="75" t="s">
        <v>217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</row>
    <row r="16" spans="2:152" ht="48" customHeight="1" x14ac:dyDescent="0.35">
      <c r="B16" s="58" t="s">
        <v>200</v>
      </c>
      <c r="C16" s="95">
        <v>982</v>
      </c>
      <c r="D16" s="95">
        <f>C16</f>
        <v>982</v>
      </c>
      <c r="E16" s="95">
        <f t="shared" ref="E16:T18" si="1">D16</f>
        <v>982</v>
      </c>
      <c r="F16" s="95">
        <f t="shared" si="1"/>
        <v>982</v>
      </c>
      <c r="G16" s="95">
        <f t="shared" si="1"/>
        <v>982</v>
      </c>
      <c r="H16" s="95">
        <f t="shared" si="1"/>
        <v>982</v>
      </c>
      <c r="I16" s="92">
        <f t="shared" si="1"/>
        <v>982</v>
      </c>
      <c r="J16" s="92">
        <f t="shared" si="1"/>
        <v>982</v>
      </c>
      <c r="K16" s="92">
        <f t="shared" si="1"/>
        <v>982</v>
      </c>
      <c r="L16" s="92">
        <f t="shared" si="1"/>
        <v>982</v>
      </c>
      <c r="M16" s="92">
        <f t="shared" si="1"/>
        <v>982</v>
      </c>
      <c r="N16" s="92">
        <f t="shared" si="1"/>
        <v>982</v>
      </c>
      <c r="O16" s="92">
        <f t="shared" si="1"/>
        <v>982</v>
      </c>
      <c r="P16" s="92">
        <f t="shared" si="1"/>
        <v>982</v>
      </c>
      <c r="Q16" s="92">
        <f t="shared" si="1"/>
        <v>982</v>
      </c>
      <c r="R16" s="92">
        <f t="shared" si="1"/>
        <v>982</v>
      </c>
      <c r="S16" s="92">
        <f t="shared" si="1"/>
        <v>982</v>
      </c>
      <c r="T16" s="92">
        <f t="shared" si="1"/>
        <v>982</v>
      </c>
      <c r="U16" s="92">
        <f t="shared" ref="U16:AG18" si="2">T16</f>
        <v>982</v>
      </c>
      <c r="V16" s="92">
        <f t="shared" si="2"/>
        <v>982</v>
      </c>
      <c r="W16" s="92">
        <f t="shared" si="2"/>
        <v>982</v>
      </c>
      <c r="X16" s="92">
        <f t="shared" si="2"/>
        <v>982</v>
      </c>
      <c r="Y16" s="92">
        <f t="shared" si="2"/>
        <v>982</v>
      </c>
      <c r="Z16" s="92">
        <f t="shared" si="2"/>
        <v>982</v>
      </c>
      <c r="AA16" s="92">
        <f t="shared" si="2"/>
        <v>982</v>
      </c>
      <c r="AB16" s="92">
        <f t="shared" si="2"/>
        <v>982</v>
      </c>
      <c r="AC16" s="92">
        <f t="shared" si="2"/>
        <v>982</v>
      </c>
      <c r="AD16" s="92">
        <f t="shared" si="2"/>
        <v>982</v>
      </c>
      <c r="AE16" s="92">
        <f t="shared" si="2"/>
        <v>982</v>
      </c>
      <c r="AF16" s="92">
        <f t="shared" si="2"/>
        <v>982</v>
      </c>
      <c r="AG16" s="92">
        <f t="shared" si="2"/>
        <v>982</v>
      </c>
      <c r="AH16" s="92"/>
    </row>
    <row r="17" spans="2:33" ht="48" customHeight="1" x14ac:dyDescent="0.35">
      <c r="B17" s="58" t="s">
        <v>201</v>
      </c>
      <c r="C17" s="95">
        <v>952</v>
      </c>
      <c r="D17" s="95">
        <f t="shared" ref="D17:H18" si="3">C17</f>
        <v>952</v>
      </c>
      <c r="E17" s="95">
        <f t="shared" si="3"/>
        <v>952</v>
      </c>
      <c r="F17" s="95">
        <f t="shared" si="3"/>
        <v>952</v>
      </c>
      <c r="G17" s="95">
        <f t="shared" si="3"/>
        <v>952</v>
      </c>
      <c r="H17" s="95">
        <f t="shared" si="3"/>
        <v>952</v>
      </c>
      <c r="I17" s="92">
        <f t="shared" si="1"/>
        <v>952</v>
      </c>
      <c r="J17" s="92">
        <f t="shared" si="1"/>
        <v>952</v>
      </c>
      <c r="K17" s="92">
        <f t="shared" si="1"/>
        <v>952</v>
      </c>
      <c r="L17" s="92">
        <f t="shared" si="1"/>
        <v>952</v>
      </c>
      <c r="M17" s="92">
        <f t="shared" si="1"/>
        <v>952</v>
      </c>
      <c r="N17" s="92">
        <f t="shared" si="1"/>
        <v>952</v>
      </c>
      <c r="O17" s="92">
        <f t="shared" si="1"/>
        <v>952</v>
      </c>
      <c r="P17" s="92">
        <f t="shared" si="1"/>
        <v>952</v>
      </c>
      <c r="Q17" s="92">
        <f t="shared" si="1"/>
        <v>952</v>
      </c>
      <c r="R17" s="92">
        <f t="shared" si="1"/>
        <v>952</v>
      </c>
      <c r="S17" s="92">
        <f t="shared" si="1"/>
        <v>952</v>
      </c>
      <c r="T17" s="92">
        <f t="shared" si="1"/>
        <v>952</v>
      </c>
      <c r="U17" s="92">
        <f t="shared" si="2"/>
        <v>952</v>
      </c>
      <c r="V17" s="92">
        <f t="shared" si="2"/>
        <v>952</v>
      </c>
      <c r="W17" s="92">
        <f t="shared" si="2"/>
        <v>952</v>
      </c>
      <c r="X17" s="92">
        <f t="shared" si="2"/>
        <v>952</v>
      </c>
      <c r="Y17" s="92">
        <f t="shared" si="2"/>
        <v>952</v>
      </c>
      <c r="Z17" s="92">
        <f t="shared" si="2"/>
        <v>952</v>
      </c>
      <c r="AA17" s="92">
        <f t="shared" si="2"/>
        <v>952</v>
      </c>
      <c r="AB17" s="92">
        <f t="shared" si="2"/>
        <v>952</v>
      </c>
      <c r="AC17" s="92">
        <f t="shared" si="2"/>
        <v>952</v>
      </c>
      <c r="AD17" s="92">
        <f t="shared" si="2"/>
        <v>952</v>
      </c>
      <c r="AE17" s="92">
        <f t="shared" si="2"/>
        <v>952</v>
      </c>
      <c r="AF17" s="92">
        <f t="shared" si="2"/>
        <v>952</v>
      </c>
      <c r="AG17" s="92">
        <f t="shared" si="2"/>
        <v>952</v>
      </c>
    </row>
    <row r="18" spans="2:33" ht="48" customHeight="1" x14ac:dyDescent="0.35">
      <c r="B18" s="58" t="s">
        <v>225</v>
      </c>
      <c r="C18" s="95">
        <v>922</v>
      </c>
      <c r="D18" s="95">
        <f t="shared" si="3"/>
        <v>922</v>
      </c>
      <c r="E18" s="95">
        <f t="shared" si="3"/>
        <v>922</v>
      </c>
      <c r="F18" s="95">
        <f t="shared" si="3"/>
        <v>922</v>
      </c>
      <c r="G18" s="95">
        <f t="shared" si="3"/>
        <v>922</v>
      </c>
      <c r="H18" s="95">
        <f t="shared" si="3"/>
        <v>922</v>
      </c>
      <c r="I18" s="92">
        <f t="shared" si="1"/>
        <v>922</v>
      </c>
      <c r="J18" s="92">
        <f t="shared" si="1"/>
        <v>922</v>
      </c>
      <c r="K18" s="92">
        <f t="shared" si="1"/>
        <v>922</v>
      </c>
      <c r="L18" s="92">
        <f t="shared" si="1"/>
        <v>922</v>
      </c>
      <c r="M18" s="92">
        <f t="shared" si="1"/>
        <v>922</v>
      </c>
      <c r="N18" s="92">
        <f t="shared" si="1"/>
        <v>922</v>
      </c>
      <c r="O18" s="92">
        <f t="shared" si="1"/>
        <v>922</v>
      </c>
      <c r="P18" s="92">
        <f t="shared" si="1"/>
        <v>922</v>
      </c>
      <c r="Q18" s="92">
        <f t="shared" si="1"/>
        <v>922</v>
      </c>
      <c r="R18" s="92">
        <f t="shared" si="1"/>
        <v>922</v>
      </c>
      <c r="S18" s="92">
        <f t="shared" si="1"/>
        <v>922</v>
      </c>
      <c r="T18" s="92">
        <f t="shared" si="1"/>
        <v>922</v>
      </c>
      <c r="U18" s="92">
        <f t="shared" si="2"/>
        <v>922</v>
      </c>
      <c r="V18" s="92">
        <f t="shared" si="2"/>
        <v>922</v>
      </c>
      <c r="W18" s="92">
        <f t="shared" si="2"/>
        <v>922</v>
      </c>
      <c r="X18" s="92">
        <f t="shared" si="2"/>
        <v>922</v>
      </c>
      <c r="Y18" s="92">
        <f t="shared" si="2"/>
        <v>922</v>
      </c>
      <c r="Z18" s="92">
        <f t="shared" si="2"/>
        <v>922</v>
      </c>
      <c r="AA18" s="92">
        <f t="shared" si="2"/>
        <v>922</v>
      </c>
      <c r="AB18" s="92">
        <f t="shared" si="2"/>
        <v>922</v>
      </c>
      <c r="AC18" s="92">
        <f t="shared" si="2"/>
        <v>922</v>
      </c>
      <c r="AD18" s="92">
        <f t="shared" si="2"/>
        <v>922</v>
      </c>
      <c r="AE18" s="92">
        <f t="shared" si="2"/>
        <v>922</v>
      </c>
      <c r="AF18" s="92">
        <f t="shared" si="2"/>
        <v>922</v>
      </c>
      <c r="AG18" s="92">
        <f t="shared" si="2"/>
        <v>922</v>
      </c>
    </row>
    <row r="19" spans="2:33" ht="63" x14ac:dyDescent="0.35">
      <c r="B19" s="96" t="s">
        <v>192</v>
      </c>
      <c r="C19" s="248">
        <v>1</v>
      </c>
      <c r="D19" s="248"/>
      <c r="E19" s="248"/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ht="26.25" x14ac:dyDescent="0.4">
      <c r="B20" s="98" t="s">
        <v>193</v>
      </c>
      <c r="C20" s="249" t="s">
        <v>194</v>
      </c>
      <c r="D20" s="249"/>
      <c r="E20" s="249"/>
      <c r="F20" s="249"/>
      <c r="G20" s="249"/>
      <c r="H20" s="249"/>
    </row>
    <row r="21" spans="2:33" ht="26.25" x14ac:dyDescent="0.4">
      <c r="B21" s="98" t="s">
        <v>197</v>
      </c>
      <c r="C21" s="246" t="s">
        <v>226</v>
      </c>
      <c r="D21" s="246"/>
      <c r="E21" s="246"/>
      <c r="F21" s="246"/>
      <c r="G21" s="246"/>
      <c r="H21" s="246"/>
    </row>
    <row r="22" spans="2:33" ht="26.25" customHeight="1" x14ac:dyDescent="0.35">
      <c r="B22" s="96" t="s">
        <v>200</v>
      </c>
      <c r="C22" s="95">
        <v>3167.5</v>
      </c>
      <c r="D22" s="100"/>
      <c r="E22" s="94"/>
      <c r="F22" s="100"/>
      <c r="G22" s="94"/>
      <c r="H22" s="100"/>
    </row>
    <row r="23" spans="2:33" ht="26.25" customHeight="1" x14ac:dyDescent="0.35">
      <c r="B23" s="96" t="s">
        <v>201</v>
      </c>
      <c r="C23" s="95">
        <v>2927.4</v>
      </c>
      <c r="D23" s="100"/>
      <c r="E23" s="94"/>
      <c r="F23" s="100"/>
      <c r="G23" s="94"/>
      <c r="H23" s="100"/>
    </row>
    <row r="24" spans="2:33" ht="23.25" x14ac:dyDescent="0.35">
      <c r="B24" s="96" t="s">
        <v>202</v>
      </c>
      <c r="C24" s="95">
        <v>2687.3</v>
      </c>
      <c r="D24" s="100"/>
      <c r="E24" s="94"/>
      <c r="F24" s="100"/>
      <c r="G24" s="94"/>
      <c r="H24" s="100"/>
    </row>
    <row r="25" spans="2:33" ht="26.25" customHeight="1" x14ac:dyDescent="0.35">
      <c r="B25" s="96" t="s">
        <v>203</v>
      </c>
      <c r="C25" s="246" t="s">
        <v>204</v>
      </c>
      <c r="D25" s="246"/>
      <c r="E25" s="246"/>
      <c r="F25" s="246"/>
      <c r="G25" s="246"/>
      <c r="H25" s="246"/>
    </row>
    <row r="26" spans="2:33" ht="26.25" customHeight="1" x14ac:dyDescent="0.35">
      <c r="B26" s="96" t="s">
        <v>206</v>
      </c>
      <c r="C26" s="246" t="s">
        <v>207</v>
      </c>
      <c r="D26" s="246"/>
      <c r="E26" s="246"/>
      <c r="F26" s="246"/>
      <c r="G26" s="246"/>
      <c r="H26" s="246"/>
    </row>
    <row r="27" spans="2:33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3" ht="63" customHeight="1" x14ac:dyDescent="0.35">
      <c r="B28" s="96" t="s">
        <v>209</v>
      </c>
      <c r="C28" s="246"/>
      <c r="D28" s="246"/>
      <c r="E28" s="246"/>
      <c r="F28" s="246"/>
      <c r="G28" s="246"/>
      <c r="H28" s="246"/>
    </row>
    <row r="29" spans="2:33" x14ac:dyDescent="0.25">
      <c r="G29" s="46">
        <v>96.8888888888889</v>
      </c>
    </row>
    <row r="30" spans="2:33" x14ac:dyDescent="0.25"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100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99.095022624434407</v>
      </c>
      <c r="YW52" s="102"/>
    </row>
    <row r="53" spans="3:701" x14ac:dyDescent="0.25">
      <c r="YW53" s="102"/>
    </row>
    <row r="54" spans="3:701" x14ac:dyDescent="0.25">
      <c r="YW54" s="102"/>
    </row>
  </sheetData>
  <mergeCells count="37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  <mergeCell ref="C28:D28"/>
    <mergeCell ref="E28:F28"/>
    <mergeCell ref="G28:H28"/>
  </mergeCells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>
    <tabColor theme="9" tint="0.59999389629810485"/>
    <pageSetUpPr fitToPage="1"/>
  </sheetPr>
  <dimension ref="B1:ZY54"/>
  <sheetViews>
    <sheetView zoomScale="25" zoomScaleNormal="25" workbookViewId="0">
      <selection activeCell="AB4" sqref="AB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52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Furnace top temperature CO 3</v>
      </c>
      <c r="DR1" s="56" t="str">
        <f>S6</f>
        <v>Deg C</v>
      </c>
    </row>
    <row r="2" spans="2:152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52" ht="41.45" customHeight="1" x14ac:dyDescent="0.5">
      <c r="B3" s="251" t="s">
        <v>173</v>
      </c>
      <c r="C3" s="251"/>
      <c r="D3" s="251"/>
      <c r="E3" s="251"/>
      <c r="F3" s="252"/>
      <c r="G3" s="257">
        <f>EK2</f>
        <v>45658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4"/>
      <c r="AB3" s="269">
        <f>EK3</f>
        <v>900</v>
      </c>
      <c r="AC3" s="269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DATA'!Q500</f>
        <v>900</v>
      </c>
      <c r="DQ3" s="71">
        <f>'MASTER DATA'!R500</f>
        <v>900</v>
      </c>
      <c r="DR3" s="71">
        <f>'MASTER DATA'!S500</f>
        <v>900</v>
      </c>
      <c r="DS3" s="71">
        <f>'MASTER DATA'!T500</f>
        <v>900</v>
      </c>
      <c r="DT3" s="71">
        <f>'MASTER DATA'!U500</f>
        <v>900</v>
      </c>
      <c r="DU3" s="71">
        <f>'MASTER DATA'!V500</f>
        <v>900</v>
      </c>
      <c r="DV3" s="71">
        <f>'MASTER DATA'!W500</f>
        <v>900</v>
      </c>
      <c r="DW3" s="71">
        <f>'MASTER DATA'!X500</f>
        <v>900</v>
      </c>
      <c r="DX3" s="71">
        <f>'MASTER DATA'!Y500</f>
        <v>900</v>
      </c>
      <c r="DY3" s="71">
        <f>'MASTER DATA'!Z500</f>
        <v>900</v>
      </c>
      <c r="DZ3" s="71">
        <f>'MASTER DATA'!AA500</f>
        <v>900</v>
      </c>
      <c r="EA3" s="71">
        <f>'MASTER DATA'!AB500</f>
        <v>900</v>
      </c>
      <c r="EB3" s="71">
        <f>'MASTER DATA'!AC500</f>
        <v>900</v>
      </c>
      <c r="EC3" s="71">
        <f>'MASTER DATA'!AD500</f>
        <v>900</v>
      </c>
      <c r="ED3" s="71">
        <f>'MASTER DATA'!AE500</f>
        <v>900</v>
      </c>
      <c r="EE3" s="71">
        <f>'MASTER DATA'!AF500</f>
        <v>900</v>
      </c>
      <c r="EF3" s="71">
        <f>'MASTER DATA'!AG500</f>
        <v>900</v>
      </c>
      <c r="EG3" s="71">
        <f>'MASTER DATA'!AH500</f>
        <v>900</v>
      </c>
      <c r="EH3" s="71">
        <f>'MASTER DATA'!AI500</f>
        <v>900</v>
      </c>
      <c r="EI3" s="71">
        <f>'MASTER DATA'!AJ500</f>
        <v>900</v>
      </c>
      <c r="EJ3" s="71">
        <f>'MASTER DATA'!AK500</f>
        <v>900</v>
      </c>
      <c r="EK3" s="71">
        <f>'MASTER DATA'!AL500</f>
        <v>900</v>
      </c>
      <c r="EL3" s="71">
        <f>'MASTER DATA'!AM500</f>
        <v>900</v>
      </c>
      <c r="EM3" s="71">
        <f>'MASTER DATA'!AN500</f>
        <v>900</v>
      </c>
      <c r="EN3" s="71">
        <f>'MASTER DATA'!AO500</f>
        <v>0</v>
      </c>
      <c r="EO3" s="71">
        <f>'MASTER DATA'!AP500</f>
        <v>0</v>
      </c>
      <c r="EP3" s="71">
        <f>'MASTER DATA'!AQ500</f>
        <v>0</v>
      </c>
      <c r="EQ3" s="71">
        <f>'MASTER DATA'!AR109</f>
        <v>0</v>
      </c>
      <c r="ER3" s="71">
        <f>'MASTER DATA'!AS109</f>
        <v>0</v>
      </c>
      <c r="ES3" s="71">
        <f>'MASTER DATA'!AT109</f>
        <v>0</v>
      </c>
      <c r="ET3" s="71">
        <f>'MASTER DATA'!AU109</f>
        <v>0</v>
      </c>
      <c r="EU3" s="71">
        <f>'MASTER DATA'!AV109</f>
        <v>0</v>
      </c>
      <c r="EV3" s="71">
        <f>'MASTER DATA'!AW109</f>
        <v>0</v>
      </c>
    </row>
    <row r="4" spans="2:152" ht="41.45" customHeight="1" x14ac:dyDescent="0.5">
      <c r="B4" s="252" t="s">
        <v>177</v>
      </c>
      <c r="C4" s="259"/>
      <c r="D4" s="259"/>
      <c r="E4" s="259"/>
      <c r="F4" s="259"/>
      <c r="G4" s="260" t="s">
        <v>391</v>
      </c>
      <c r="H4" s="261"/>
      <c r="I4" s="261"/>
      <c r="J4" s="261"/>
      <c r="K4" s="261"/>
      <c r="L4" s="261"/>
      <c r="M4" s="261"/>
      <c r="N4" s="262"/>
      <c r="O4" s="60" t="s">
        <v>347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DATA'!Q501</f>
        <v>953.7</v>
      </c>
      <c r="DQ4" s="71">
        <f>'MASTER DATA'!R501</f>
        <v>932.3</v>
      </c>
      <c r="DR4" s="71">
        <f>'MASTER DATA'!S501</f>
        <v>933.1</v>
      </c>
      <c r="DS4" s="71">
        <f>'MASTER DATA'!T501</f>
        <v>948.7</v>
      </c>
      <c r="DT4" s="71">
        <f>'MASTER DATA'!U501</f>
        <v>942.2</v>
      </c>
      <c r="DU4" s="71">
        <f>'MASTER DATA'!V501</f>
        <v>943</v>
      </c>
      <c r="DV4" s="71">
        <f>'MASTER DATA'!W501</f>
        <v>944</v>
      </c>
      <c r="DW4" s="71">
        <f>'MASTER DATA'!X501</f>
        <v>942.5</v>
      </c>
      <c r="DX4" s="71">
        <f>'MASTER DATA'!Y501</f>
        <v>948.2</v>
      </c>
      <c r="DY4" s="71">
        <f>'MASTER DATA'!Z501</f>
        <v>936.2</v>
      </c>
      <c r="DZ4" s="71">
        <f>'MASTER DATA'!AA501</f>
        <v>949.3</v>
      </c>
      <c r="EA4" s="71">
        <f>'MASTER DATA'!AB501</f>
        <v>928.8</v>
      </c>
      <c r="EB4" s="71">
        <f>'MASTER DATA'!AC501</f>
        <v>937.2</v>
      </c>
      <c r="EC4" s="71">
        <f>'MASTER DATA'!AD501</f>
        <v>940.9</v>
      </c>
      <c r="ED4" s="71">
        <f>'MASTER DATA'!AE501</f>
        <v>932.7</v>
      </c>
      <c r="EE4" s="71">
        <f>'MASTER DATA'!AF501</f>
        <v>947</v>
      </c>
      <c r="EF4" s="71">
        <f>'MASTER DATA'!AG501</f>
        <v>0</v>
      </c>
      <c r="EG4" s="71">
        <f>'MASTER DATA'!AH501</f>
        <v>0</v>
      </c>
      <c r="EH4" s="71">
        <f>'MASTER DATA'!AI501</f>
        <v>0</v>
      </c>
      <c r="EI4" s="71">
        <f>'MASTER DATA'!AJ501</f>
        <v>0</v>
      </c>
      <c r="EJ4" s="71">
        <f>'MASTER DATA'!AK501</f>
        <v>0</v>
      </c>
      <c r="EK4" s="71">
        <f>'MASTER DATA'!AL501</f>
        <v>0</v>
      </c>
      <c r="EL4" s="71">
        <f>'MASTER DATA'!AM501</f>
        <v>0</v>
      </c>
      <c r="EM4" s="71">
        <f>'MASTER DATA'!AN501</f>
        <v>0</v>
      </c>
      <c r="EN4" s="71">
        <f>'MASTER DATA'!AO501</f>
        <v>0</v>
      </c>
      <c r="EO4" s="71">
        <f>'MASTER DATA'!AP501</f>
        <v>0</v>
      </c>
      <c r="EP4" s="71">
        <f>'MASTER DATA'!AQ501</f>
        <v>0</v>
      </c>
      <c r="EQ4" s="71">
        <f>'MASTER DATA'!AR110</f>
        <v>0</v>
      </c>
      <c r="ER4" s="71">
        <f>'MASTER DATA'!AS110</f>
        <v>0</v>
      </c>
      <c r="ES4" s="71">
        <f>'MASTER DATA'!AT110</f>
        <v>0</v>
      </c>
      <c r="ET4" s="71">
        <f>'MASTER DATA'!AU110</f>
        <v>0</v>
      </c>
      <c r="EU4" s="71">
        <f>'MASTER DATA'!AV110</f>
        <v>0</v>
      </c>
      <c r="EV4" s="71">
        <f>'MASTER DATA'!AW110</f>
        <v>0</v>
      </c>
    </row>
    <row r="5" spans="2:152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52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DATA'!C500</f>
        <v>Deg C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52" s="75" customFormat="1" ht="38.25" customHeight="1" x14ac:dyDescent="0.5">
      <c r="B7" s="251" t="s">
        <v>188</v>
      </c>
      <c r="C7" s="251"/>
      <c r="D7" s="251"/>
      <c r="E7" s="251"/>
      <c r="F7" s="252"/>
      <c r="G7" s="296" t="str">
        <f>'MASTER DATA'!B500</f>
        <v>Furnace top temperature CO 3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69">
        <f>EJ4</f>
        <v>0</v>
      </c>
      <c r="T7" s="269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52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52" ht="195" customHeight="1" x14ac:dyDescent="0.35">
      <c r="B9" s="83"/>
      <c r="G9" s="84">
        <f>ED4</f>
        <v>932.7</v>
      </c>
      <c r="AH9" s="57"/>
      <c r="AK9" s="75">
        <f>222/224*100</f>
        <v>99.107142857142861</v>
      </c>
    </row>
    <row r="10" spans="2:152" ht="408.75" customHeight="1" x14ac:dyDescent="0.25">
      <c r="B10" s="247" t="str">
        <f>G7</f>
        <v>Furnace top temperature CO 3</v>
      </c>
      <c r="G10" s="84">
        <f>EE3</f>
        <v>900</v>
      </c>
      <c r="AH10" s="57"/>
      <c r="AI10" s="85"/>
    </row>
    <row r="11" spans="2:152" ht="408" customHeight="1" x14ac:dyDescent="0.25">
      <c r="B11" s="247"/>
      <c r="AH11" s="57"/>
    </row>
    <row r="12" spans="2:152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52" s="91" customFormat="1" ht="105.75" customHeight="1" x14ac:dyDescent="0.25">
      <c r="B13" s="89" t="s">
        <v>191</v>
      </c>
      <c r="C13" s="90">
        <f>G3</f>
        <v>45658</v>
      </c>
      <c r="D13" s="90">
        <f>C13+1</f>
        <v>45659</v>
      </c>
      <c r="E13" s="90">
        <f t="shared" ref="E13:AG13" si="0">D13+1</f>
        <v>45660</v>
      </c>
      <c r="F13" s="90">
        <f t="shared" si="0"/>
        <v>45661</v>
      </c>
      <c r="G13" s="90">
        <f t="shared" si="0"/>
        <v>45662</v>
      </c>
      <c r="H13" s="90">
        <f t="shared" si="0"/>
        <v>45663</v>
      </c>
      <c r="I13" s="90">
        <f t="shared" si="0"/>
        <v>45664</v>
      </c>
      <c r="J13" s="90">
        <f t="shared" si="0"/>
        <v>45665</v>
      </c>
      <c r="K13" s="90">
        <f t="shared" si="0"/>
        <v>45666</v>
      </c>
      <c r="L13" s="90">
        <f t="shared" si="0"/>
        <v>45667</v>
      </c>
      <c r="M13" s="90">
        <f t="shared" si="0"/>
        <v>45668</v>
      </c>
      <c r="N13" s="90">
        <f t="shared" si="0"/>
        <v>45669</v>
      </c>
      <c r="O13" s="90">
        <f t="shared" si="0"/>
        <v>45670</v>
      </c>
      <c r="P13" s="90">
        <f t="shared" si="0"/>
        <v>45671</v>
      </c>
      <c r="Q13" s="90">
        <f t="shared" si="0"/>
        <v>45672</v>
      </c>
      <c r="R13" s="90">
        <f t="shared" si="0"/>
        <v>45673</v>
      </c>
      <c r="S13" s="90">
        <f t="shared" si="0"/>
        <v>45674</v>
      </c>
      <c r="T13" s="90">
        <f t="shared" si="0"/>
        <v>45675</v>
      </c>
      <c r="U13" s="90">
        <f t="shared" si="0"/>
        <v>45676</v>
      </c>
      <c r="V13" s="90">
        <f t="shared" si="0"/>
        <v>45677</v>
      </c>
      <c r="W13" s="90">
        <f t="shared" si="0"/>
        <v>45678</v>
      </c>
      <c r="X13" s="90">
        <f t="shared" si="0"/>
        <v>45679</v>
      </c>
      <c r="Y13" s="90">
        <f t="shared" si="0"/>
        <v>45680</v>
      </c>
      <c r="Z13" s="90">
        <f t="shared" si="0"/>
        <v>45681</v>
      </c>
      <c r="AA13" s="90">
        <f t="shared" si="0"/>
        <v>45682</v>
      </c>
      <c r="AB13" s="90">
        <f t="shared" si="0"/>
        <v>45683</v>
      </c>
      <c r="AC13" s="90">
        <f t="shared" si="0"/>
        <v>45684</v>
      </c>
      <c r="AD13" s="90">
        <f t="shared" si="0"/>
        <v>45685</v>
      </c>
      <c r="AE13" s="90">
        <f t="shared" si="0"/>
        <v>45686</v>
      </c>
      <c r="AF13" s="90">
        <f t="shared" si="0"/>
        <v>45687</v>
      </c>
      <c r="AG13" s="90">
        <f t="shared" si="0"/>
        <v>45688</v>
      </c>
    </row>
    <row r="14" spans="2:152" ht="48" customHeight="1" x14ac:dyDescent="0.35">
      <c r="B14" s="75" t="s">
        <v>5</v>
      </c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99"/>
    </row>
    <row r="15" spans="2:152" ht="48" customHeight="1" x14ac:dyDescent="0.35">
      <c r="B15" s="75" t="s">
        <v>217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</row>
    <row r="16" spans="2:152" ht="48" customHeight="1" x14ac:dyDescent="0.35">
      <c r="B16" s="58" t="s">
        <v>200</v>
      </c>
      <c r="C16" s="95">
        <v>978</v>
      </c>
      <c r="D16" s="95">
        <f>C16</f>
        <v>978</v>
      </c>
      <c r="E16" s="95">
        <f t="shared" ref="E16:T18" si="1">D16</f>
        <v>978</v>
      </c>
      <c r="F16" s="95">
        <f t="shared" si="1"/>
        <v>978</v>
      </c>
      <c r="G16" s="95">
        <f t="shared" si="1"/>
        <v>978</v>
      </c>
      <c r="H16" s="95">
        <f t="shared" si="1"/>
        <v>978</v>
      </c>
      <c r="I16" s="92">
        <f t="shared" si="1"/>
        <v>978</v>
      </c>
      <c r="J16" s="92">
        <f t="shared" si="1"/>
        <v>978</v>
      </c>
      <c r="K16" s="92">
        <f t="shared" si="1"/>
        <v>978</v>
      </c>
      <c r="L16" s="92">
        <f t="shared" si="1"/>
        <v>978</v>
      </c>
      <c r="M16" s="92">
        <f t="shared" si="1"/>
        <v>978</v>
      </c>
      <c r="N16" s="92">
        <f t="shared" si="1"/>
        <v>978</v>
      </c>
      <c r="O16" s="92">
        <f t="shared" si="1"/>
        <v>978</v>
      </c>
      <c r="P16" s="92">
        <f t="shared" si="1"/>
        <v>978</v>
      </c>
      <c r="Q16" s="92">
        <f t="shared" si="1"/>
        <v>978</v>
      </c>
      <c r="R16" s="92">
        <f t="shared" si="1"/>
        <v>978</v>
      </c>
      <c r="S16" s="92">
        <f t="shared" si="1"/>
        <v>978</v>
      </c>
      <c r="T16" s="92">
        <f t="shared" si="1"/>
        <v>978</v>
      </c>
      <c r="U16" s="92">
        <f t="shared" ref="U16:AG18" si="2">T16</f>
        <v>978</v>
      </c>
      <c r="V16" s="92">
        <f t="shared" si="2"/>
        <v>978</v>
      </c>
      <c r="W16" s="92">
        <f t="shared" si="2"/>
        <v>978</v>
      </c>
      <c r="X16" s="92">
        <f t="shared" si="2"/>
        <v>978</v>
      </c>
      <c r="Y16" s="92">
        <f t="shared" si="2"/>
        <v>978</v>
      </c>
      <c r="Z16" s="92">
        <f t="shared" si="2"/>
        <v>978</v>
      </c>
      <c r="AA16" s="92">
        <f t="shared" si="2"/>
        <v>978</v>
      </c>
      <c r="AB16" s="92">
        <f t="shared" si="2"/>
        <v>978</v>
      </c>
      <c r="AC16" s="92">
        <f t="shared" si="2"/>
        <v>978</v>
      </c>
      <c r="AD16" s="92">
        <f t="shared" si="2"/>
        <v>978</v>
      </c>
      <c r="AE16" s="92">
        <f t="shared" si="2"/>
        <v>978</v>
      </c>
      <c r="AF16" s="92">
        <f t="shared" si="2"/>
        <v>978</v>
      </c>
      <c r="AG16" s="92">
        <f t="shared" si="2"/>
        <v>978</v>
      </c>
      <c r="AH16" s="92"/>
    </row>
    <row r="17" spans="2:33" ht="48" customHeight="1" x14ac:dyDescent="0.35">
      <c r="B17" s="58" t="s">
        <v>201</v>
      </c>
      <c r="C17" s="95">
        <v>940</v>
      </c>
      <c r="D17" s="95">
        <f t="shared" ref="D17:H18" si="3">C17</f>
        <v>940</v>
      </c>
      <c r="E17" s="95">
        <f t="shared" si="3"/>
        <v>940</v>
      </c>
      <c r="F17" s="95">
        <f t="shared" si="3"/>
        <v>940</v>
      </c>
      <c r="G17" s="95">
        <f t="shared" si="3"/>
        <v>940</v>
      </c>
      <c r="H17" s="95">
        <f t="shared" si="3"/>
        <v>940</v>
      </c>
      <c r="I17" s="92">
        <f t="shared" si="1"/>
        <v>940</v>
      </c>
      <c r="J17" s="92">
        <f t="shared" si="1"/>
        <v>940</v>
      </c>
      <c r="K17" s="92">
        <f t="shared" si="1"/>
        <v>940</v>
      </c>
      <c r="L17" s="92">
        <f t="shared" si="1"/>
        <v>940</v>
      </c>
      <c r="M17" s="92">
        <f t="shared" si="1"/>
        <v>940</v>
      </c>
      <c r="N17" s="92">
        <f t="shared" si="1"/>
        <v>940</v>
      </c>
      <c r="O17" s="92">
        <f t="shared" si="1"/>
        <v>940</v>
      </c>
      <c r="P17" s="92">
        <f t="shared" si="1"/>
        <v>940</v>
      </c>
      <c r="Q17" s="92">
        <f t="shared" si="1"/>
        <v>940</v>
      </c>
      <c r="R17" s="92">
        <f t="shared" si="1"/>
        <v>940</v>
      </c>
      <c r="S17" s="92">
        <f t="shared" si="1"/>
        <v>940</v>
      </c>
      <c r="T17" s="92">
        <f t="shared" si="1"/>
        <v>940</v>
      </c>
      <c r="U17" s="92">
        <f t="shared" si="2"/>
        <v>940</v>
      </c>
      <c r="V17" s="92">
        <f t="shared" si="2"/>
        <v>940</v>
      </c>
      <c r="W17" s="92">
        <f t="shared" si="2"/>
        <v>940</v>
      </c>
      <c r="X17" s="92">
        <f t="shared" si="2"/>
        <v>940</v>
      </c>
      <c r="Y17" s="92">
        <f t="shared" si="2"/>
        <v>940</v>
      </c>
      <c r="Z17" s="92">
        <f t="shared" si="2"/>
        <v>940</v>
      </c>
      <c r="AA17" s="92">
        <f t="shared" si="2"/>
        <v>940</v>
      </c>
      <c r="AB17" s="92">
        <f t="shared" si="2"/>
        <v>940</v>
      </c>
      <c r="AC17" s="92">
        <f t="shared" si="2"/>
        <v>940</v>
      </c>
      <c r="AD17" s="92">
        <f t="shared" si="2"/>
        <v>940</v>
      </c>
      <c r="AE17" s="92">
        <f t="shared" si="2"/>
        <v>940</v>
      </c>
      <c r="AF17" s="92">
        <f t="shared" si="2"/>
        <v>940</v>
      </c>
      <c r="AG17" s="92">
        <f t="shared" si="2"/>
        <v>940</v>
      </c>
    </row>
    <row r="18" spans="2:33" ht="48" customHeight="1" x14ac:dyDescent="0.35">
      <c r="B18" s="58" t="s">
        <v>225</v>
      </c>
      <c r="C18" s="95">
        <v>901</v>
      </c>
      <c r="D18" s="95">
        <f t="shared" si="3"/>
        <v>901</v>
      </c>
      <c r="E18" s="95">
        <f t="shared" si="3"/>
        <v>901</v>
      </c>
      <c r="F18" s="95">
        <f t="shared" si="3"/>
        <v>901</v>
      </c>
      <c r="G18" s="95">
        <f t="shared" si="3"/>
        <v>901</v>
      </c>
      <c r="H18" s="95">
        <f t="shared" si="3"/>
        <v>901</v>
      </c>
      <c r="I18" s="92">
        <f t="shared" si="1"/>
        <v>901</v>
      </c>
      <c r="J18" s="92">
        <f t="shared" si="1"/>
        <v>901</v>
      </c>
      <c r="K18" s="92">
        <f t="shared" si="1"/>
        <v>901</v>
      </c>
      <c r="L18" s="92">
        <f t="shared" si="1"/>
        <v>901</v>
      </c>
      <c r="M18" s="92">
        <f t="shared" si="1"/>
        <v>901</v>
      </c>
      <c r="N18" s="92">
        <f t="shared" si="1"/>
        <v>901</v>
      </c>
      <c r="O18" s="92">
        <f t="shared" si="1"/>
        <v>901</v>
      </c>
      <c r="P18" s="92">
        <f t="shared" si="1"/>
        <v>901</v>
      </c>
      <c r="Q18" s="92">
        <f t="shared" si="1"/>
        <v>901</v>
      </c>
      <c r="R18" s="92">
        <f t="shared" si="1"/>
        <v>901</v>
      </c>
      <c r="S18" s="92">
        <f t="shared" si="1"/>
        <v>901</v>
      </c>
      <c r="T18" s="92">
        <f t="shared" si="1"/>
        <v>901</v>
      </c>
      <c r="U18" s="92">
        <f t="shared" si="2"/>
        <v>901</v>
      </c>
      <c r="V18" s="92">
        <f t="shared" si="2"/>
        <v>901</v>
      </c>
      <c r="W18" s="92">
        <f t="shared" si="2"/>
        <v>901</v>
      </c>
      <c r="X18" s="92">
        <f t="shared" si="2"/>
        <v>901</v>
      </c>
      <c r="Y18" s="92">
        <f t="shared" si="2"/>
        <v>901</v>
      </c>
      <c r="Z18" s="92">
        <f t="shared" si="2"/>
        <v>901</v>
      </c>
      <c r="AA18" s="92">
        <f t="shared" si="2"/>
        <v>901</v>
      </c>
      <c r="AB18" s="92">
        <f t="shared" si="2"/>
        <v>901</v>
      </c>
      <c r="AC18" s="92">
        <f t="shared" si="2"/>
        <v>901</v>
      </c>
      <c r="AD18" s="92">
        <f t="shared" si="2"/>
        <v>901</v>
      </c>
      <c r="AE18" s="92">
        <f t="shared" si="2"/>
        <v>901</v>
      </c>
      <c r="AF18" s="92">
        <f t="shared" si="2"/>
        <v>901</v>
      </c>
      <c r="AG18" s="92">
        <f t="shared" si="2"/>
        <v>901</v>
      </c>
    </row>
    <row r="19" spans="2:33" ht="63" x14ac:dyDescent="0.35">
      <c r="B19" s="96" t="s">
        <v>192</v>
      </c>
      <c r="C19" s="248">
        <v>1</v>
      </c>
      <c r="D19" s="248"/>
      <c r="E19" s="248"/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ht="26.25" x14ac:dyDescent="0.4">
      <c r="B20" s="98" t="s">
        <v>193</v>
      </c>
      <c r="C20" s="249" t="s">
        <v>194</v>
      </c>
      <c r="D20" s="249"/>
      <c r="E20" s="249"/>
      <c r="F20" s="249"/>
      <c r="G20" s="249"/>
      <c r="H20" s="249"/>
    </row>
    <row r="21" spans="2:33" ht="26.25" x14ac:dyDescent="0.4">
      <c r="B21" s="98" t="s">
        <v>197</v>
      </c>
      <c r="C21" s="246" t="s">
        <v>226</v>
      </c>
      <c r="D21" s="246"/>
      <c r="E21" s="246"/>
      <c r="F21" s="246"/>
      <c r="G21" s="246"/>
      <c r="H21" s="246"/>
    </row>
    <row r="22" spans="2:33" ht="26.25" customHeight="1" x14ac:dyDescent="0.35">
      <c r="B22" s="96" t="s">
        <v>200</v>
      </c>
      <c r="C22" s="95">
        <v>3167.5</v>
      </c>
      <c r="D22" s="100"/>
      <c r="E22" s="94"/>
      <c r="F22" s="100"/>
      <c r="G22" s="94"/>
      <c r="H22" s="100"/>
    </row>
    <row r="23" spans="2:33" ht="26.25" customHeight="1" x14ac:dyDescent="0.35">
      <c r="B23" s="96" t="s">
        <v>201</v>
      </c>
      <c r="C23" s="95">
        <v>2927.4</v>
      </c>
      <c r="D23" s="100"/>
      <c r="E23" s="94"/>
      <c r="F23" s="100"/>
      <c r="G23" s="94"/>
      <c r="H23" s="100"/>
    </row>
    <row r="24" spans="2:33" ht="23.25" x14ac:dyDescent="0.35">
      <c r="B24" s="96" t="s">
        <v>202</v>
      </c>
      <c r="C24" s="95">
        <v>2687.3</v>
      </c>
      <c r="D24" s="100"/>
      <c r="E24" s="94"/>
      <c r="F24" s="100"/>
      <c r="G24" s="94"/>
      <c r="H24" s="100"/>
    </row>
    <row r="25" spans="2:33" ht="26.25" customHeight="1" x14ac:dyDescent="0.35">
      <c r="B25" s="96" t="s">
        <v>203</v>
      </c>
      <c r="C25" s="246" t="s">
        <v>204</v>
      </c>
      <c r="D25" s="246"/>
      <c r="E25" s="246"/>
      <c r="F25" s="246"/>
      <c r="G25" s="246"/>
      <c r="H25" s="246"/>
    </row>
    <row r="26" spans="2:33" ht="26.25" customHeight="1" x14ac:dyDescent="0.35">
      <c r="B26" s="96" t="s">
        <v>206</v>
      </c>
      <c r="C26" s="246" t="s">
        <v>207</v>
      </c>
      <c r="D26" s="246"/>
      <c r="E26" s="246"/>
      <c r="F26" s="246"/>
      <c r="G26" s="246"/>
      <c r="H26" s="246"/>
    </row>
    <row r="27" spans="2:33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3" ht="63" customHeight="1" x14ac:dyDescent="0.35">
      <c r="B28" s="96" t="s">
        <v>209</v>
      </c>
      <c r="C28" s="246"/>
      <c r="D28" s="246"/>
      <c r="E28" s="246"/>
      <c r="F28" s="246"/>
      <c r="G28" s="246"/>
      <c r="H28" s="246"/>
    </row>
    <row r="29" spans="2:33" x14ac:dyDescent="0.25">
      <c r="G29" s="46">
        <v>96.8888888888889</v>
      </c>
    </row>
    <row r="30" spans="2:33" x14ac:dyDescent="0.25"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100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99.095022624434407</v>
      </c>
      <c r="YW52" s="102"/>
    </row>
    <row r="53" spans="3:701" x14ac:dyDescent="0.25">
      <c r="YW53" s="102"/>
    </row>
    <row r="54" spans="3:701" x14ac:dyDescent="0.25">
      <c r="YW54" s="102"/>
    </row>
  </sheetData>
  <mergeCells count="37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  <mergeCell ref="C28:D28"/>
    <mergeCell ref="E28:F28"/>
    <mergeCell ref="G28:H28"/>
  </mergeCells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9" tint="-0.249977111117893"/>
    <pageSetUpPr fitToPage="1"/>
  </sheetPr>
  <dimension ref="B1:ZY56"/>
  <sheetViews>
    <sheetView zoomScale="25" zoomScaleNormal="25" workbookViewId="0">
      <selection activeCell="G11" sqref="G11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52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BPP Steam Generation  of Coke oven #4</v>
      </c>
      <c r="DR1" s="106" t="str">
        <f>G8</f>
        <v>T/day</v>
      </c>
    </row>
    <row r="2" spans="2:152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52" ht="41.45" customHeight="1" x14ac:dyDescent="0.5">
      <c r="B3" s="271" t="s">
        <v>173</v>
      </c>
      <c r="C3" s="251"/>
      <c r="D3" s="251"/>
      <c r="E3" s="251"/>
      <c r="F3" s="252"/>
      <c r="G3" s="257">
        <f>EK2</f>
        <v>45658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168"/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DATA'!Q142</f>
        <v>155</v>
      </c>
      <c r="DQ3" s="71">
        <f>'MASTER DATA'!R142</f>
        <v>155</v>
      </c>
      <c r="DR3" s="71">
        <f>'MASTER DATA'!S142</f>
        <v>155</v>
      </c>
      <c r="DS3" s="71">
        <f>'MASTER DATA'!T142</f>
        <v>155</v>
      </c>
      <c r="DT3" s="71">
        <f>'MASTER DATA'!U142</f>
        <v>155</v>
      </c>
      <c r="DU3" s="71">
        <f>'MASTER DATA'!V142</f>
        <v>155</v>
      </c>
      <c r="DV3" s="71">
        <f>'MASTER DATA'!W142</f>
        <v>155</v>
      </c>
      <c r="DW3" s="71">
        <f>'MASTER DATA'!X142</f>
        <v>155</v>
      </c>
      <c r="DX3" s="71">
        <f>'MASTER DATA'!Y142</f>
        <v>155</v>
      </c>
      <c r="DY3" s="71">
        <f>'MASTER DATA'!Z142</f>
        <v>155</v>
      </c>
      <c r="DZ3" s="71">
        <f>'MASTER DATA'!AA142</f>
        <v>155</v>
      </c>
      <c r="EA3" s="71">
        <f>'MASTER DATA'!AB142</f>
        <v>155</v>
      </c>
      <c r="EB3" s="71">
        <f>'MASTER DATA'!AC142</f>
        <v>168</v>
      </c>
      <c r="EC3" s="71">
        <f>'MASTER DATA'!AD142</f>
        <v>168</v>
      </c>
      <c r="ED3" s="71">
        <f>'MASTER DATA'!AE142</f>
        <v>168</v>
      </c>
      <c r="EE3" s="71">
        <f>'MASTER DATA'!AF142</f>
        <v>168</v>
      </c>
      <c r="EF3" s="71">
        <f>'MASTER DATA'!AG142</f>
        <v>168</v>
      </c>
      <c r="EG3" s="71">
        <f>'MASTER DATA'!AH142</f>
        <v>168</v>
      </c>
      <c r="EH3" s="71">
        <f>'MASTER DATA'!AI142</f>
        <v>168</v>
      </c>
      <c r="EI3" s="71">
        <f>'MASTER DATA'!AJ142</f>
        <v>168</v>
      </c>
      <c r="EJ3" s="71">
        <f>'MASTER DATA'!AK142</f>
        <v>168</v>
      </c>
      <c r="EK3" s="71">
        <f>'MASTER DATA'!AL142</f>
        <v>168</v>
      </c>
      <c r="EL3" s="71">
        <f>'MASTER DATA'!AM142</f>
        <v>168</v>
      </c>
      <c r="EM3" s="71">
        <f>'MASTER DATA'!AN142</f>
        <v>168</v>
      </c>
      <c r="EN3" s="71">
        <f>'MASTER DATA'!AO142</f>
        <v>0</v>
      </c>
      <c r="EO3" s="71">
        <f>'MASTER DATA'!AP142</f>
        <v>0</v>
      </c>
      <c r="EP3" s="71">
        <f>'MASTER DATA'!AQ142</f>
        <v>0</v>
      </c>
      <c r="EQ3" s="71">
        <f>'MASTER DATA'!AR142</f>
        <v>0</v>
      </c>
      <c r="ER3" s="71">
        <f>'MASTER DATA'!AS142</f>
        <v>0</v>
      </c>
      <c r="ES3" s="71">
        <f>'MASTER DATA'!AT124</f>
        <v>0</v>
      </c>
    </row>
    <row r="4" spans="2:152" ht="41.45" customHeight="1" x14ac:dyDescent="0.5">
      <c r="B4" s="278" t="s">
        <v>177</v>
      </c>
      <c r="C4" s="259"/>
      <c r="D4" s="259"/>
      <c r="E4" s="259"/>
      <c r="F4" s="259"/>
      <c r="G4" s="260" t="s">
        <v>236</v>
      </c>
      <c r="H4" s="261"/>
      <c r="I4" s="261"/>
      <c r="J4" s="261"/>
      <c r="K4" s="261"/>
      <c r="L4" s="261"/>
      <c r="M4" s="261"/>
      <c r="N4" s="262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343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DATA'!Q143</f>
        <v>153</v>
      </c>
      <c r="DQ4" s="71">
        <f>'MASTER DATA'!R143</f>
        <v>163</v>
      </c>
      <c r="DR4" s="71">
        <f>'MASTER DATA'!S143</f>
        <v>157</v>
      </c>
      <c r="DS4" s="71">
        <f>'MASTER DATA'!T143</f>
        <v>163</v>
      </c>
      <c r="DT4" s="71">
        <f>'MASTER DATA'!U143</f>
        <v>161</v>
      </c>
      <c r="DU4" s="71">
        <f>'MASTER DATA'!V143</f>
        <v>163</v>
      </c>
      <c r="DV4" s="71">
        <f>'MASTER DATA'!W143</f>
        <v>166</v>
      </c>
      <c r="DW4" s="71">
        <f>'MASTER DATA'!X143</f>
        <v>166</v>
      </c>
      <c r="DX4" s="71">
        <f>'MASTER DATA'!Y143</f>
        <v>165</v>
      </c>
      <c r="DY4" s="71">
        <f>'MASTER DATA'!Z143</f>
        <v>164</v>
      </c>
      <c r="DZ4" s="71">
        <f>'MASTER DATA'!AA143</f>
        <v>163.69999999999999</v>
      </c>
      <c r="EA4" s="71">
        <f>'MASTER DATA'!AB143</f>
        <v>166.1</v>
      </c>
      <c r="EB4" s="71">
        <f>'MASTER DATA'!AC143</f>
        <v>163.69999999999999</v>
      </c>
      <c r="EC4" s="71">
        <f>'MASTER DATA'!AD143</f>
        <v>161.19999999999999</v>
      </c>
      <c r="ED4" s="71">
        <f>'MASTER DATA'!AE143</f>
        <v>164</v>
      </c>
      <c r="EE4" s="71">
        <f>'MASTER DATA'!AF143</f>
        <v>162</v>
      </c>
      <c r="EF4" s="71">
        <f>'MASTER DATA'!AG143</f>
        <v>163</v>
      </c>
      <c r="EG4" s="71">
        <f>'MASTER DATA'!AH143</f>
        <v>119</v>
      </c>
      <c r="EH4" s="71">
        <f>'MASTER DATA'!AI143</f>
        <v>0</v>
      </c>
      <c r="EI4" s="71">
        <f>'MASTER DATA'!AJ143</f>
        <v>0</v>
      </c>
      <c r="EJ4" s="71">
        <f>'MASTER DATA'!AK143</f>
        <v>0</v>
      </c>
      <c r="EK4" s="71">
        <f>'MASTER DATA'!AL143</f>
        <v>0</v>
      </c>
      <c r="EL4" s="71">
        <f>'MASTER DATA'!AM143</f>
        <v>0</v>
      </c>
      <c r="EM4" s="71">
        <f>'MASTER DATA'!AN143</f>
        <v>0</v>
      </c>
      <c r="EN4" s="71">
        <f>'MASTER DATA'!AO143</f>
        <v>0</v>
      </c>
      <c r="EO4" s="71">
        <f>'MASTER DATA'!AP143</f>
        <v>0</v>
      </c>
      <c r="EP4" s="71">
        <f>'MASTER DATA'!AQ143</f>
        <v>0</v>
      </c>
      <c r="EQ4" s="71">
        <f>'MASTER DATA'!AR143</f>
        <v>0</v>
      </c>
      <c r="ER4" s="71">
        <f>'MASTER DATA'!AS143</f>
        <v>0</v>
      </c>
      <c r="ES4" s="71">
        <f>'MASTER DATA'!AT125</f>
        <v>0</v>
      </c>
    </row>
    <row r="5" spans="2:152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240</v>
      </c>
      <c r="P5" s="61"/>
      <c r="Q5" s="61" t="s">
        <v>346</v>
      </c>
      <c r="R5" s="61"/>
      <c r="S5" s="61"/>
      <c r="T5" s="61"/>
      <c r="U5" s="61"/>
      <c r="V5" s="61"/>
      <c r="W5" s="61"/>
      <c r="X5" s="62"/>
      <c r="Y5" s="73">
        <v>2</v>
      </c>
      <c r="Z5" s="303" t="s">
        <v>344</v>
      </c>
      <c r="AA5" s="303"/>
      <c r="AB5" s="303"/>
      <c r="AC5" s="303"/>
      <c r="AD5" s="303"/>
      <c r="AE5" s="303"/>
      <c r="AF5" s="303"/>
      <c r="AG5" s="303"/>
      <c r="AH5" s="67"/>
      <c r="AI5" s="68" t="s">
        <v>1</v>
      </c>
      <c r="DP5" s="75" t="str">
        <f>'MASTER DATA'!C43</f>
        <v>Tons</v>
      </c>
    </row>
    <row r="6" spans="2:152" ht="41.45" customHeight="1" x14ac:dyDescent="0.5">
      <c r="B6" s="278" t="s">
        <v>185</v>
      </c>
      <c r="C6" s="259"/>
      <c r="D6" s="259"/>
      <c r="E6" s="259"/>
      <c r="F6" s="259"/>
      <c r="G6" s="279" t="s">
        <v>227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292"/>
      <c r="AA6" s="292"/>
      <c r="AB6" s="292"/>
      <c r="AC6" s="292"/>
      <c r="AD6" s="292"/>
      <c r="AE6" s="292"/>
      <c r="AF6" s="292"/>
      <c r="AG6" s="292"/>
      <c r="AH6" s="67"/>
    </row>
    <row r="7" spans="2:152" s="75" customFormat="1" ht="38.25" customHeight="1" x14ac:dyDescent="0.5">
      <c r="B7" s="271" t="s">
        <v>188</v>
      </c>
      <c r="C7" s="251"/>
      <c r="D7" s="251"/>
      <c r="E7" s="251"/>
      <c r="F7" s="252"/>
      <c r="G7" s="296" t="str">
        <f>'MASTER DATA'!B142</f>
        <v>BPP Steam Generation  of Coke oven #4</v>
      </c>
      <c r="H7" s="297"/>
      <c r="I7" s="297"/>
      <c r="J7" s="297"/>
      <c r="K7" s="297"/>
      <c r="L7" s="297"/>
      <c r="M7" s="297"/>
      <c r="N7" s="297"/>
      <c r="O7" s="60" t="s">
        <v>239</v>
      </c>
      <c r="P7" s="74"/>
      <c r="Q7" s="74"/>
      <c r="R7" s="74"/>
      <c r="S7" s="167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7"/>
    </row>
    <row r="8" spans="2:152" ht="38.25" customHeight="1" x14ac:dyDescent="0.5">
      <c r="B8" s="271" t="s">
        <v>187</v>
      </c>
      <c r="C8" s="251"/>
      <c r="D8" s="251"/>
      <c r="E8" s="251"/>
      <c r="F8" s="252"/>
      <c r="G8" s="272" t="str">
        <f>'MASTER DATA'!C142</f>
        <v>T/day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2:152" ht="34.5" customHeight="1" x14ac:dyDescent="0.5">
      <c r="B9" s="271" t="s">
        <v>224</v>
      </c>
      <c r="C9" s="251"/>
      <c r="D9" s="251"/>
      <c r="E9" s="251"/>
      <c r="F9" s="252"/>
      <c r="G9" s="287">
        <f>EJ4</f>
        <v>0</v>
      </c>
      <c r="H9" s="288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2:152" ht="34.5" customHeight="1" x14ac:dyDescent="0.5">
      <c r="B10" s="271" t="s">
        <v>175</v>
      </c>
      <c r="C10" s="251"/>
      <c r="D10" s="251"/>
      <c r="E10" s="251"/>
      <c r="F10" s="252"/>
      <c r="G10" s="289">
        <f>EK3</f>
        <v>168</v>
      </c>
      <c r="H10" s="290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2:152" ht="195" customHeight="1" x14ac:dyDescent="0.35">
      <c r="B11" s="83"/>
      <c r="AH11" s="57"/>
      <c r="AK11" s="75">
        <f>222/224*100</f>
        <v>99.107142857142861</v>
      </c>
    </row>
    <row r="12" spans="2:152" ht="408.75" customHeight="1" x14ac:dyDescent="0.25">
      <c r="B12" s="247" t="str">
        <f>G7</f>
        <v>BPP Steam Generation  of Coke oven #4</v>
      </c>
      <c r="AH12" s="57"/>
    </row>
    <row r="13" spans="2:152" ht="408" customHeight="1" x14ac:dyDescent="0.25">
      <c r="B13" s="247"/>
      <c r="AH13" s="57"/>
    </row>
    <row r="14" spans="2:152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2:152" s="91" customFormat="1" ht="105.75" customHeight="1" x14ac:dyDescent="0.25">
      <c r="B15" s="89" t="s">
        <v>191</v>
      </c>
      <c r="C15" s="90">
        <f>G3</f>
        <v>45658</v>
      </c>
      <c r="D15" s="90">
        <f>C15+1</f>
        <v>45659</v>
      </c>
      <c r="E15" s="90">
        <f t="shared" ref="E15:AG15" si="0">D15+1</f>
        <v>45660</v>
      </c>
      <c r="F15" s="90">
        <f t="shared" si="0"/>
        <v>45661</v>
      </c>
      <c r="G15" s="90">
        <f t="shared" si="0"/>
        <v>45662</v>
      </c>
      <c r="H15" s="90">
        <f t="shared" si="0"/>
        <v>45663</v>
      </c>
      <c r="I15" s="90">
        <f t="shared" si="0"/>
        <v>45664</v>
      </c>
      <c r="J15" s="90">
        <f t="shared" si="0"/>
        <v>45665</v>
      </c>
      <c r="K15" s="90">
        <f t="shared" si="0"/>
        <v>45666</v>
      </c>
      <c r="L15" s="90">
        <f t="shared" si="0"/>
        <v>45667</v>
      </c>
      <c r="M15" s="90">
        <f t="shared" si="0"/>
        <v>45668</v>
      </c>
      <c r="N15" s="90">
        <f t="shared" si="0"/>
        <v>45669</v>
      </c>
      <c r="O15" s="90">
        <f t="shared" si="0"/>
        <v>45670</v>
      </c>
      <c r="P15" s="90">
        <f t="shared" si="0"/>
        <v>45671</v>
      </c>
      <c r="Q15" s="90">
        <f t="shared" si="0"/>
        <v>45672</v>
      </c>
      <c r="R15" s="90">
        <f t="shared" si="0"/>
        <v>45673</v>
      </c>
      <c r="S15" s="90">
        <f t="shared" si="0"/>
        <v>45674</v>
      </c>
      <c r="T15" s="90">
        <f t="shared" si="0"/>
        <v>45675</v>
      </c>
      <c r="U15" s="90">
        <f t="shared" si="0"/>
        <v>45676</v>
      </c>
      <c r="V15" s="90">
        <f t="shared" si="0"/>
        <v>45677</v>
      </c>
      <c r="W15" s="90">
        <f t="shared" si="0"/>
        <v>45678</v>
      </c>
      <c r="X15" s="90">
        <f t="shared" si="0"/>
        <v>45679</v>
      </c>
      <c r="Y15" s="90">
        <f t="shared" si="0"/>
        <v>45680</v>
      </c>
      <c r="Z15" s="90">
        <f t="shared" si="0"/>
        <v>45681</v>
      </c>
      <c r="AA15" s="90">
        <f t="shared" si="0"/>
        <v>45682</v>
      </c>
      <c r="AB15" s="90">
        <f t="shared" si="0"/>
        <v>45683</v>
      </c>
      <c r="AC15" s="90">
        <f t="shared" si="0"/>
        <v>45684</v>
      </c>
      <c r="AD15" s="90">
        <f t="shared" si="0"/>
        <v>45685</v>
      </c>
      <c r="AE15" s="90">
        <f t="shared" si="0"/>
        <v>45686</v>
      </c>
      <c r="AF15" s="90">
        <f t="shared" si="0"/>
        <v>45687</v>
      </c>
      <c r="AG15" s="90">
        <f t="shared" si="0"/>
        <v>45688</v>
      </c>
    </row>
    <row r="16" spans="2:152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</row>
    <row r="17" spans="2:34" ht="48" customHeight="1" x14ac:dyDescent="0.35">
      <c r="B17" s="97" t="s">
        <v>5</v>
      </c>
      <c r="C17" s="122"/>
      <c r="D17" s="122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99"/>
      <c r="AA17" s="99"/>
      <c r="AB17" s="99"/>
      <c r="AC17" s="99"/>
      <c r="AD17" s="99"/>
      <c r="AE17" s="99"/>
      <c r="AF17" s="99"/>
      <c r="AG17" s="95"/>
    </row>
    <row r="18" spans="2:34" ht="48" customHeight="1" x14ac:dyDescent="0.35">
      <c r="B18" s="58" t="s">
        <v>200</v>
      </c>
      <c r="C18" s="121">
        <v>170</v>
      </c>
      <c r="D18" s="121">
        <f>C18</f>
        <v>170</v>
      </c>
      <c r="E18" s="121">
        <f>D18</f>
        <v>170</v>
      </c>
      <c r="F18" s="121">
        <f>E18</f>
        <v>170</v>
      </c>
      <c r="G18" s="121">
        <f>F18</f>
        <v>170</v>
      </c>
      <c r="H18" s="121">
        <f>G18</f>
        <v>170</v>
      </c>
      <c r="I18" s="92">
        <f t="shared" ref="I18:X20" si="1">H18</f>
        <v>170</v>
      </c>
      <c r="J18" s="92">
        <f t="shared" si="1"/>
        <v>170</v>
      </c>
      <c r="K18" s="92">
        <f t="shared" si="1"/>
        <v>170</v>
      </c>
      <c r="L18" s="92">
        <f t="shared" si="1"/>
        <v>170</v>
      </c>
      <c r="M18" s="92">
        <f t="shared" si="1"/>
        <v>170</v>
      </c>
      <c r="N18" s="92">
        <f t="shared" si="1"/>
        <v>170</v>
      </c>
      <c r="O18" s="92">
        <f t="shared" si="1"/>
        <v>170</v>
      </c>
      <c r="P18" s="92">
        <f t="shared" si="1"/>
        <v>170</v>
      </c>
      <c r="Q18" s="92">
        <f t="shared" si="1"/>
        <v>170</v>
      </c>
      <c r="R18" s="92">
        <f t="shared" si="1"/>
        <v>170</v>
      </c>
      <c r="S18" s="92">
        <f t="shared" si="1"/>
        <v>170</v>
      </c>
      <c r="T18" s="92">
        <f t="shared" si="1"/>
        <v>170</v>
      </c>
      <c r="U18" s="92">
        <f t="shared" si="1"/>
        <v>170</v>
      </c>
      <c r="V18" s="92">
        <f t="shared" si="1"/>
        <v>170</v>
      </c>
      <c r="W18" s="92">
        <f t="shared" si="1"/>
        <v>170</v>
      </c>
      <c r="X18" s="92">
        <f t="shared" si="1"/>
        <v>170</v>
      </c>
      <c r="Y18" s="92">
        <f t="shared" ref="Y18:AG20" si="2">X18</f>
        <v>170</v>
      </c>
      <c r="Z18" s="92">
        <f t="shared" si="2"/>
        <v>170</v>
      </c>
      <c r="AA18" s="92">
        <f t="shared" si="2"/>
        <v>170</v>
      </c>
      <c r="AB18" s="92">
        <f t="shared" si="2"/>
        <v>170</v>
      </c>
      <c r="AC18" s="92">
        <f t="shared" si="2"/>
        <v>170</v>
      </c>
      <c r="AD18" s="92">
        <f t="shared" si="2"/>
        <v>170</v>
      </c>
      <c r="AE18" s="92">
        <f t="shared" si="2"/>
        <v>170</v>
      </c>
      <c r="AF18" s="92">
        <f t="shared" si="2"/>
        <v>170</v>
      </c>
      <c r="AG18" s="92">
        <f t="shared" si="2"/>
        <v>170</v>
      </c>
      <c r="AH18" s="92"/>
    </row>
    <row r="19" spans="2:34" ht="48" customHeight="1" x14ac:dyDescent="0.35">
      <c r="B19" s="58" t="s">
        <v>201</v>
      </c>
      <c r="C19" s="121">
        <v>166</v>
      </c>
      <c r="D19" s="121">
        <f t="shared" ref="D19:H20" si="3">C19</f>
        <v>166</v>
      </c>
      <c r="E19" s="121">
        <f t="shared" si="3"/>
        <v>166</v>
      </c>
      <c r="F19" s="121">
        <f t="shared" si="3"/>
        <v>166</v>
      </c>
      <c r="G19" s="121">
        <f t="shared" si="3"/>
        <v>166</v>
      </c>
      <c r="H19" s="121">
        <f t="shared" si="3"/>
        <v>166</v>
      </c>
      <c r="I19" s="92">
        <f t="shared" si="1"/>
        <v>166</v>
      </c>
      <c r="J19" s="92">
        <f t="shared" si="1"/>
        <v>166</v>
      </c>
      <c r="K19" s="92">
        <f t="shared" si="1"/>
        <v>166</v>
      </c>
      <c r="L19" s="92">
        <f t="shared" si="1"/>
        <v>166</v>
      </c>
      <c r="M19" s="92">
        <f t="shared" si="1"/>
        <v>166</v>
      </c>
      <c r="N19" s="92">
        <f t="shared" si="1"/>
        <v>166</v>
      </c>
      <c r="O19" s="92">
        <f t="shared" si="1"/>
        <v>166</v>
      </c>
      <c r="P19" s="92">
        <f t="shared" si="1"/>
        <v>166</v>
      </c>
      <c r="Q19" s="92">
        <f t="shared" si="1"/>
        <v>166</v>
      </c>
      <c r="R19" s="92">
        <f t="shared" si="1"/>
        <v>166</v>
      </c>
      <c r="S19" s="92">
        <f t="shared" si="1"/>
        <v>166</v>
      </c>
      <c r="T19" s="92">
        <f t="shared" si="1"/>
        <v>166</v>
      </c>
      <c r="U19" s="92">
        <f t="shared" si="1"/>
        <v>166</v>
      </c>
      <c r="V19" s="92">
        <f t="shared" si="1"/>
        <v>166</v>
      </c>
      <c r="W19" s="92">
        <f t="shared" si="1"/>
        <v>166</v>
      </c>
      <c r="X19" s="92">
        <f t="shared" si="1"/>
        <v>166</v>
      </c>
      <c r="Y19" s="92">
        <f t="shared" si="2"/>
        <v>166</v>
      </c>
      <c r="Z19" s="92">
        <f t="shared" si="2"/>
        <v>166</v>
      </c>
      <c r="AA19" s="92">
        <f t="shared" si="2"/>
        <v>166</v>
      </c>
      <c r="AB19" s="92">
        <f t="shared" si="2"/>
        <v>166</v>
      </c>
      <c r="AC19" s="92">
        <f t="shared" si="2"/>
        <v>166</v>
      </c>
      <c r="AD19" s="92">
        <f t="shared" si="2"/>
        <v>166</v>
      </c>
      <c r="AE19" s="92">
        <f t="shared" si="2"/>
        <v>166</v>
      </c>
      <c r="AF19" s="92">
        <f t="shared" si="2"/>
        <v>166</v>
      </c>
      <c r="AG19" s="92">
        <f t="shared" si="2"/>
        <v>166</v>
      </c>
    </row>
    <row r="20" spans="2:34" ht="48" customHeight="1" x14ac:dyDescent="0.35">
      <c r="B20" s="58" t="s">
        <v>225</v>
      </c>
      <c r="C20" s="121">
        <v>162</v>
      </c>
      <c r="D20" s="121">
        <f t="shared" si="3"/>
        <v>162</v>
      </c>
      <c r="E20" s="121">
        <f t="shared" si="3"/>
        <v>162</v>
      </c>
      <c r="F20" s="121">
        <f t="shared" si="3"/>
        <v>162</v>
      </c>
      <c r="G20" s="121">
        <f t="shared" si="3"/>
        <v>162</v>
      </c>
      <c r="H20" s="121">
        <f t="shared" si="3"/>
        <v>162</v>
      </c>
      <c r="I20" s="92">
        <f t="shared" si="1"/>
        <v>162</v>
      </c>
      <c r="J20" s="92">
        <f t="shared" si="1"/>
        <v>162</v>
      </c>
      <c r="K20" s="92">
        <f t="shared" si="1"/>
        <v>162</v>
      </c>
      <c r="L20" s="92">
        <f t="shared" si="1"/>
        <v>162</v>
      </c>
      <c r="M20" s="92">
        <f t="shared" si="1"/>
        <v>162</v>
      </c>
      <c r="N20" s="92">
        <f t="shared" si="1"/>
        <v>162</v>
      </c>
      <c r="O20" s="92">
        <f t="shared" si="1"/>
        <v>162</v>
      </c>
      <c r="P20" s="92">
        <f t="shared" si="1"/>
        <v>162</v>
      </c>
      <c r="Q20" s="92">
        <f t="shared" si="1"/>
        <v>162</v>
      </c>
      <c r="R20" s="92">
        <f t="shared" si="1"/>
        <v>162</v>
      </c>
      <c r="S20" s="92">
        <f t="shared" si="1"/>
        <v>162</v>
      </c>
      <c r="T20" s="92">
        <f t="shared" si="1"/>
        <v>162</v>
      </c>
      <c r="U20" s="92">
        <f t="shared" si="1"/>
        <v>162</v>
      </c>
      <c r="V20" s="92">
        <f t="shared" si="1"/>
        <v>162</v>
      </c>
      <c r="W20" s="92">
        <f t="shared" si="1"/>
        <v>162</v>
      </c>
      <c r="X20" s="92">
        <f t="shared" si="1"/>
        <v>162</v>
      </c>
      <c r="Y20" s="92">
        <f t="shared" si="2"/>
        <v>162</v>
      </c>
      <c r="Z20" s="92">
        <f t="shared" si="2"/>
        <v>162</v>
      </c>
      <c r="AA20" s="92">
        <f t="shared" si="2"/>
        <v>162</v>
      </c>
      <c r="AB20" s="92">
        <f t="shared" si="2"/>
        <v>162</v>
      </c>
      <c r="AC20" s="92">
        <f t="shared" si="2"/>
        <v>162</v>
      </c>
      <c r="AD20" s="92">
        <f t="shared" si="2"/>
        <v>162</v>
      </c>
      <c r="AE20" s="92">
        <f t="shared" si="2"/>
        <v>162</v>
      </c>
      <c r="AF20" s="92">
        <f t="shared" si="2"/>
        <v>162</v>
      </c>
      <c r="AG20" s="92">
        <f t="shared" si="2"/>
        <v>162</v>
      </c>
    </row>
    <row r="21" spans="2:34" ht="63" x14ac:dyDescent="0.35">
      <c r="B21" s="96" t="s">
        <v>192</v>
      </c>
      <c r="C21" s="248">
        <v>1</v>
      </c>
      <c r="D21" s="248"/>
      <c r="E21" s="248"/>
      <c r="F21" s="248"/>
      <c r="G21" s="248"/>
      <c r="H21" s="248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34" ht="26.25" x14ac:dyDescent="0.4">
      <c r="B22" s="98" t="s">
        <v>193</v>
      </c>
      <c r="C22" s="249" t="s">
        <v>194</v>
      </c>
      <c r="D22" s="249"/>
      <c r="E22" s="249"/>
      <c r="F22" s="249"/>
      <c r="G22" s="249"/>
      <c r="H22" s="249"/>
    </row>
    <row r="23" spans="2:34" ht="26.25" x14ac:dyDescent="0.4">
      <c r="B23" s="98" t="s">
        <v>197</v>
      </c>
      <c r="C23" s="246" t="s">
        <v>226</v>
      </c>
      <c r="D23" s="246"/>
      <c r="E23" s="246"/>
      <c r="F23" s="246"/>
      <c r="G23" s="246"/>
      <c r="H23" s="246"/>
    </row>
    <row r="24" spans="2:34" ht="26.25" customHeight="1" x14ac:dyDescent="0.35">
      <c r="B24" s="96" t="s">
        <v>200</v>
      </c>
      <c r="C24" s="121">
        <v>170</v>
      </c>
      <c r="D24" s="100"/>
      <c r="E24" s="94"/>
      <c r="F24" s="100"/>
      <c r="G24" s="94"/>
      <c r="H24" s="100"/>
    </row>
    <row r="25" spans="2:34" ht="23.25" x14ac:dyDescent="0.35">
      <c r="B25" s="96" t="s">
        <v>201</v>
      </c>
      <c r="C25" s="121">
        <v>166</v>
      </c>
      <c r="D25" s="100"/>
      <c r="E25" s="94"/>
      <c r="F25" s="100"/>
      <c r="G25" s="94"/>
      <c r="H25" s="100"/>
    </row>
    <row r="26" spans="2:34" ht="23.25" x14ac:dyDescent="0.35">
      <c r="B26" s="96" t="s">
        <v>202</v>
      </c>
      <c r="C26" s="121">
        <v>162</v>
      </c>
      <c r="D26" s="100"/>
      <c r="E26" s="94"/>
      <c r="F26" s="100"/>
      <c r="G26" s="94"/>
      <c r="H26" s="100"/>
    </row>
    <row r="27" spans="2:34" ht="26.25" x14ac:dyDescent="0.35">
      <c r="B27" s="96" t="s">
        <v>203</v>
      </c>
      <c r="C27" s="246" t="s">
        <v>204</v>
      </c>
      <c r="D27" s="246"/>
      <c r="E27" s="246"/>
      <c r="F27" s="246"/>
      <c r="G27" s="246"/>
      <c r="H27" s="246"/>
    </row>
    <row r="28" spans="2:34" ht="26.25" customHeight="1" x14ac:dyDescent="0.35">
      <c r="B28" s="96" t="s">
        <v>206</v>
      </c>
      <c r="C28" s="246" t="s">
        <v>207</v>
      </c>
      <c r="D28" s="246"/>
      <c r="E28" s="246"/>
      <c r="F28" s="246"/>
      <c r="G28" s="246"/>
      <c r="H28" s="246"/>
    </row>
    <row r="29" spans="2:34" ht="63" customHeight="1" x14ac:dyDescent="0.35">
      <c r="B29" s="96" t="s">
        <v>209</v>
      </c>
      <c r="C29" s="246"/>
      <c r="D29" s="246"/>
      <c r="E29" s="246"/>
      <c r="F29" s="246"/>
      <c r="G29" s="246"/>
      <c r="H29" s="246"/>
    </row>
    <row r="30" spans="2:34" ht="26.25" x14ac:dyDescent="0.35">
      <c r="B30" s="96" t="s">
        <v>209</v>
      </c>
      <c r="C30" s="246"/>
      <c r="D30" s="246"/>
      <c r="E30" s="246"/>
      <c r="F30" s="246"/>
      <c r="G30" s="246"/>
      <c r="H30" s="246"/>
    </row>
    <row r="31" spans="2:34" x14ac:dyDescent="0.25">
      <c r="C31" s="101"/>
      <c r="E31" s="84"/>
    </row>
    <row r="32" spans="2:34" x14ac:dyDescent="0.25">
      <c r="C32" s="101"/>
      <c r="E32" s="84"/>
    </row>
    <row r="33" spans="3:675" x14ac:dyDescent="0.25">
      <c r="C33" s="101"/>
      <c r="E33" s="84"/>
    </row>
    <row r="34" spans="3:675" x14ac:dyDescent="0.25">
      <c r="C34" s="101"/>
      <c r="E34" s="84"/>
    </row>
    <row r="35" spans="3:675" x14ac:dyDescent="0.25">
      <c r="C35" s="101"/>
      <c r="E35" s="84"/>
    </row>
    <row r="36" spans="3:675" x14ac:dyDescent="0.25">
      <c r="C36" s="101"/>
      <c r="E36" s="84"/>
    </row>
    <row r="37" spans="3:675" x14ac:dyDescent="0.25">
      <c r="C37" s="101"/>
      <c r="E37" s="84"/>
    </row>
    <row r="38" spans="3:675" x14ac:dyDescent="0.25">
      <c r="C38" s="101"/>
      <c r="E38" s="84"/>
    </row>
    <row r="39" spans="3:675" x14ac:dyDescent="0.25">
      <c r="C39" s="101"/>
      <c r="E39" s="84"/>
    </row>
    <row r="40" spans="3:675" x14ac:dyDescent="0.25">
      <c r="C40" s="101"/>
      <c r="E40" s="84"/>
    </row>
    <row r="41" spans="3:675" x14ac:dyDescent="0.25">
      <c r="C41" s="101"/>
      <c r="E41" s="84"/>
    </row>
    <row r="42" spans="3:675" x14ac:dyDescent="0.25">
      <c r="C42" s="101"/>
      <c r="E42" s="84"/>
    </row>
    <row r="43" spans="3:675" x14ac:dyDescent="0.25">
      <c r="C43" s="101"/>
      <c r="E43" s="84"/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166</v>
      </c>
      <c r="D54" s="101" t="e">
        <f>MEDIAN(D22:D52)</f>
        <v>#NUM!</v>
      </c>
      <c r="E54" s="101"/>
      <c r="F54" s="101"/>
      <c r="G54" s="101"/>
      <c r="YW54" s="102"/>
    </row>
    <row r="55" spans="3:701" x14ac:dyDescent="0.25">
      <c r="YW55" s="102"/>
    </row>
    <row r="56" spans="3:701" x14ac:dyDescent="0.25">
      <c r="YW56" s="102"/>
    </row>
  </sheetData>
  <mergeCells count="41">
    <mergeCell ref="Z5:AG6"/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9" tint="-0.249977111117893"/>
    <pageSetUpPr fitToPage="1"/>
  </sheetPr>
  <dimension ref="B1:ZY56"/>
  <sheetViews>
    <sheetView zoomScale="25" zoomScaleNormal="25" workbookViewId="0">
      <selection activeCell="G11" sqref="G11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52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BPP Steam Consumption  of Coke oven #3</v>
      </c>
      <c r="DR1" s="106" t="str">
        <f>G8</f>
        <v>T/day</v>
      </c>
    </row>
    <row r="2" spans="2:152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52" ht="41.45" customHeight="1" x14ac:dyDescent="0.5">
      <c r="B3" s="271" t="s">
        <v>173</v>
      </c>
      <c r="C3" s="251"/>
      <c r="D3" s="251"/>
      <c r="E3" s="251"/>
      <c r="F3" s="252"/>
      <c r="G3" s="257">
        <f>EK2</f>
        <v>45658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168"/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DATA'!Q124</f>
        <v>110</v>
      </c>
      <c r="DQ3" s="71">
        <f>'MASTER DATA'!R124</f>
        <v>110</v>
      </c>
      <c r="DR3" s="71">
        <f>'MASTER DATA'!S124</f>
        <v>110</v>
      </c>
      <c r="DS3" s="71">
        <f>'MASTER DATA'!T124</f>
        <v>110</v>
      </c>
      <c r="DT3" s="71">
        <f>'MASTER DATA'!U124</f>
        <v>110</v>
      </c>
      <c r="DU3" s="71">
        <f>'MASTER DATA'!V124</f>
        <v>110</v>
      </c>
      <c r="DV3" s="71">
        <f>'MASTER DATA'!W124</f>
        <v>110</v>
      </c>
      <c r="DW3" s="71">
        <f>'MASTER DATA'!X124</f>
        <v>110</v>
      </c>
      <c r="DX3" s="71">
        <f>'MASTER DATA'!Y124</f>
        <v>110</v>
      </c>
      <c r="DY3" s="71">
        <f>'MASTER DATA'!Z124</f>
        <v>110</v>
      </c>
      <c r="DZ3" s="71">
        <f>'MASTER DATA'!AA124</f>
        <v>110</v>
      </c>
      <c r="EA3" s="71">
        <f>'MASTER DATA'!AB124</f>
        <v>110</v>
      </c>
      <c r="EB3" s="71">
        <f>'MASTER DATA'!AC124</f>
        <v>120</v>
      </c>
      <c r="EC3" s="71">
        <f>'MASTER DATA'!AD124</f>
        <v>120</v>
      </c>
      <c r="ED3" s="71">
        <f>'MASTER DATA'!AE124</f>
        <v>120</v>
      </c>
      <c r="EE3" s="71">
        <f>'MASTER DATA'!AF124</f>
        <v>120</v>
      </c>
      <c r="EF3" s="71">
        <f>'MASTER DATA'!AG124</f>
        <v>120</v>
      </c>
      <c r="EG3" s="71">
        <f>'MASTER DATA'!AH124</f>
        <v>120</v>
      </c>
      <c r="EH3" s="71">
        <f>'MASTER DATA'!AI124</f>
        <v>120</v>
      </c>
      <c r="EI3" s="71">
        <f>'MASTER DATA'!AJ124</f>
        <v>120</v>
      </c>
      <c r="EJ3" s="71">
        <f>'MASTER DATA'!AK124</f>
        <v>120</v>
      </c>
      <c r="EK3" s="71">
        <f>'MASTER DATA'!AL124</f>
        <v>120</v>
      </c>
      <c r="EL3" s="71">
        <f>'MASTER DATA'!AM124</f>
        <v>120</v>
      </c>
      <c r="EM3" s="71">
        <f>'MASTER DATA'!AN124</f>
        <v>120</v>
      </c>
      <c r="EN3" s="71">
        <f>'MASTER DATA'!AO124</f>
        <v>0</v>
      </c>
      <c r="EO3" s="71">
        <f>'MASTER DATA'!AP124</f>
        <v>0</v>
      </c>
      <c r="EP3" s="71">
        <f>'MASTER DATA'!AQ124</f>
        <v>0</v>
      </c>
      <c r="EQ3" s="71">
        <f>'MASTER DATA'!AR124</f>
        <v>0</v>
      </c>
      <c r="ER3" s="71">
        <f>'MASTER DATA'!AS124</f>
        <v>0</v>
      </c>
      <c r="ES3" s="71">
        <f>'MASTER DATA'!AT124</f>
        <v>0</v>
      </c>
    </row>
    <row r="4" spans="2:152" ht="41.45" customHeight="1" x14ac:dyDescent="0.5">
      <c r="B4" s="278" t="s">
        <v>177</v>
      </c>
      <c r="C4" s="259"/>
      <c r="D4" s="259"/>
      <c r="E4" s="259"/>
      <c r="F4" s="259"/>
      <c r="G4" s="260" t="s">
        <v>236</v>
      </c>
      <c r="H4" s="261"/>
      <c r="I4" s="261"/>
      <c r="J4" s="261"/>
      <c r="K4" s="261"/>
      <c r="L4" s="261"/>
      <c r="M4" s="261"/>
      <c r="N4" s="262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343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DATA'!Q125</f>
        <v>115</v>
      </c>
      <c r="DQ4" s="71">
        <f>'MASTER DATA'!R125</f>
        <v>113</v>
      </c>
      <c r="DR4" s="71">
        <f>'MASTER DATA'!S125</f>
        <v>111</v>
      </c>
      <c r="DS4" s="71">
        <f>'MASTER DATA'!T125</f>
        <v>112</v>
      </c>
      <c r="DT4" s="71">
        <f>'MASTER DATA'!U125</f>
        <v>115</v>
      </c>
      <c r="DU4" s="71">
        <f>'MASTER DATA'!V125</f>
        <v>118</v>
      </c>
      <c r="DV4" s="71">
        <f>'MASTER DATA'!W125</f>
        <v>117</v>
      </c>
      <c r="DW4" s="71">
        <f>'MASTER DATA'!X125</f>
        <v>112</v>
      </c>
      <c r="DX4" s="71">
        <f>'MASTER DATA'!Y125</f>
        <v>111</v>
      </c>
      <c r="DY4" s="71">
        <f>'MASTER DATA'!Z125</f>
        <v>110</v>
      </c>
      <c r="DZ4" s="71">
        <f>'MASTER DATA'!AA125</f>
        <v>118</v>
      </c>
      <c r="EA4" s="71">
        <f>'MASTER DATA'!AB125</f>
        <v>111</v>
      </c>
      <c r="EB4" s="71">
        <f>'MASTER DATA'!AC125</f>
        <v>106</v>
      </c>
      <c r="EC4" s="71">
        <f>'MASTER DATA'!AD125</f>
        <v>109</v>
      </c>
      <c r="ED4" s="71">
        <f>'MASTER DATA'!AE125</f>
        <v>108</v>
      </c>
      <c r="EE4" s="71">
        <f>'MASTER DATA'!AF125</f>
        <v>116</v>
      </c>
      <c r="EF4" s="71">
        <f>'MASTER DATA'!AG125</f>
        <v>120</v>
      </c>
      <c r="EG4" s="71">
        <f>'MASTER DATA'!AH125</f>
        <v>118</v>
      </c>
      <c r="EH4" s="71">
        <f>'MASTER DATA'!AI125</f>
        <v>0</v>
      </c>
      <c r="EI4" s="71">
        <f>'MASTER DATA'!AJ125</f>
        <v>0</v>
      </c>
      <c r="EJ4" s="71">
        <f>'MASTER DATA'!AK125</f>
        <v>0</v>
      </c>
      <c r="EK4" s="71">
        <f>'MASTER DATA'!AL125</f>
        <v>0</v>
      </c>
      <c r="EL4" s="71">
        <f>'MASTER DATA'!AM125</f>
        <v>0</v>
      </c>
      <c r="EM4" s="71">
        <f>'MASTER DATA'!AN125</f>
        <v>0</v>
      </c>
      <c r="EN4" s="71">
        <f>'MASTER DATA'!AO125</f>
        <v>0</v>
      </c>
      <c r="EO4" s="71">
        <f>'MASTER DATA'!AP125</f>
        <v>0</v>
      </c>
      <c r="EP4" s="71">
        <f>'MASTER DATA'!AQ125</f>
        <v>0</v>
      </c>
      <c r="EQ4" s="71">
        <f>'MASTER DATA'!AR125</f>
        <v>0</v>
      </c>
      <c r="ER4" s="71">
        <f>'MASTER DATA'!AS125</f>
        <v>0</v>
      </c>
      <c r="ES4" s="71">
        <f>'MASTER DATA'!AT125</f>
        <v>0</v>
      </c>
    </row>
    <row r="5" spans="2:152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345</v>
      </c>
      <c r="P5" s="61"/>
      <c r="Q5" s="61"/>
      <c r="R5" s="61"/>
      <c r="S5" s="61"/>
      <c r="T5" s="61"/>
      <c r="U5" s="61"/>
      <c r="V5" s="61"/>
      <c r="W5" s="61"/>
      <c r="X5" s="62"/>
      <c r="Y5" s="73">
        <v>2</v>
      </c>
      <c r="Z5" s="303" t="s">
        <v>344</v>
      </c>
      <c r="AA5" s="303"/>
      <c r="AB5" s="303"/>
      <c r="AC5" s="303"/>
      <c r="AD5" s="303"/>
      <c r="AE5" s="303"/>
      <c r="AF5" s="303"/>
      <c r="AG5" s="303"/>
      <c r="AH5" s="67"/>
      <c r="AI5" s="68" t="s">
        <v>1</v>
      </c>
      <c r="DP5" s="75" t="str">
        <f>'MASTER DATA'!C43</f>
        <v>Tons</v>
      </c>
    </row>
    <row r="6" spans="2:152" ht="41.45" customHeight="1" x14ac:dyDescent="0.5">
      <c r="B6" s="278" t="s">
        <v>185</v>
      </c>
      <c r="C6" s="259"/>
      <c r="D6" s="259"/>
      <c r="E6" s="259"/>
      <c r="F6" s="259"/>
      <c r="G6" s="279" t="s">
        <v>227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292"/>
      <c r="AA6" s="292"/>
      <c r="AB6" s="292"/>
      <c r="AC6" s="292"/>
      <c r="AD6" s="292"/>
      <c r="AE6" s="292"/>
      <c r="AF6" s="292"/>
      <c r="AG6" s="292"/>
      <c r="AH6" s="67"/>
    </row>
    <row r="7" spans="2:152" s="75" customFormat="1" ht="71.25" customHeight="1" x14ac:dyDescent="0.5">
      <c r="B7" s="271" t="s">
        <v>188</v>
      </c>
      <c r="C7" s="251"/>
      <c r="D7" s="251"/>
      <c r="E7" s="251"/>
      <c r="F7" s="252"/>
      <c r="G7" s="282" t="str">
        <f>'MASTER DATA'!B127</f>
        <v>BPP Steam Consumption  of Coke oven #3</v>
      </c>
      <c r="H7" s="283"/>
      <c r="I7" s="283"/>
      <c r="J7" s="283"/>
      <c r="K7" s="283"/>
      <c r="L7" s="283"/>
      <c r="M7" s="283"/>
      <c r="N7" s="283"/>
      <c r="O7" s="60" t="s">
        <v>239</v>
      </c>
      <c r="P7" s="74"/>
      <c r="Q7" s="74"/>
      <c r="R7" s="74"/>
      <c r="S7" s="167">
        <f>EE4</f>
        <v>116</v>
      </c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7"/>
    </row>
    <row r="8" spans="2:152" ht="38.25" customHeight="1" x14ac:dyDescent="0.5">
      <c r="B8" s="271" t="s">
        <v>187</v>
      </c>
      <c r="C8" s="251"/>
      <c r="D8" s="251"/>
      <c r="E8" s="251"/>
      <c r="F8" s="252"/>
      <c r="G8" s="272" t="str">
        <f>'MASTER DATA'!C124</f>
        <v>T/day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2:152" ht="34.5" customHeight="1" x14ac:dyDescent="0.5">
      <c r="B9" s="271" t="s">
        <v>224</v>
      </c>
      <c r="C9" s="251"/>
      <c r="D9" s="251"/>
      <c r="E9" s="251"/>
      <c r="F9" s="252"/>
      <c r="G9" s="287">
        <f>EJ4</f>
        <v>0</v>
      </c>
      <c r="H9" s="288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2:152" ht="34.5" customHeight="1" x14ac:dyDescent="0.5">
      <c r="B10" s="271" t="s">
        <v>175</v>
      </c>
      <c r="C10" s="251"/>
      <c r="D10" s="251"/>
      <c r="E10" s="251"/>
      <c r="F10" s="252"/>
      <c r="G10" s="289">
        <f>EK3</f>
        <v>120</v>
      </c>
      <c r="H10" s="290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2:152" ht="195" customHeight="1" x14ac:dyDescent="0.35">
      <c r="B11" s="83"/>
      <c r="AH11" s="57"/>
      <c r="AK11" s="75">
        <f>222/224*100</f>
        <v>99.107142857142861</v>
      </c>
    </row>
    <row r="12" spans="2:152" ht="408.75" customHeight="1" x14ac:dyDescent="0.25">
      <c r="B12" s="247" t="str">
        <f>G7</f>
        <v>BPP Steam Consumption  of Coke oven #3</v>
      </c>
      <c r="AH12" s="57"/>
    </row>
    <row r="13" spans="2:152" ht="408" customHeight="1" x14ac:dyDescent="0.25">
      <c r="B13" s="247"/>
      <c r="AH13" s="57"/>
    </row>
    <row r="14" spans="2:152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2:152" s="91" customFormat="1" ht="105.75" customHeight="1" x14ac:dyDescent="0.25">
      <c r="B15" s="89" t="s">
        <v>191</v>
      </c>
      <c r="C15" s="90">
        <f>G3</f>
        <v>45658</v>
      </c>
      <c r="D15" s="90">
        <f>C15+1</f>
        <v>45659</v>
      </c>
      <c r="E15" s="90">
        <f t="shared" ref="E15:AG15" si="0">D15+1</f>
        <v>45660</v>
      </c>
      <c r="F15" s="90">
        <f t="shared" si="0"/>
        <v>45661</v>
      </c>
      <c r="G15" s="90">
        <f t="shared" si="0"/>
        <v>45662</v>
      </c>
      <c r="H15" s="90">
        <f t="shared" si="0"/>
        <v>45663</v>
      </c>
      <c r="I15" s="90">
        <f t="shared" si="0"/>
        <v>45664</v>
      </c>
      <c r="J15" s="90">
        <f t="shared" si="0"/>
        <v>45665</v>
      </c>
      <c r="K15" s="90">
        <f t="shared" si="0"/>
        <v>45666</v>
      </c>
      <c r="L15" s="90">
        <f t="shared" si="0"/>
        <v>45667</v>
      </c>
      <c r="M15" s="90">
        <f t="shared" si="0"/>
        <v>45668</v>
      </c>
      <c r="N15" s="90">
        <f t="shared" si="0"/>
        <v>45669</v>
      </c>
      <c r="O15" s="90">
        <f t="shared" si="0"/>
        <v>45670</v>
      </c>
      <c r="P15" s="90">
        <f t="shared" si="0"/>
        <v>45671</v>
      </c>
      <c r="Q15" s="90">
        <f t="shared" si="0"/>
        <v>45672</v>
      </c>
      <c r="R15" s="90">
        <f t="shared" si="0"/>
        <v>45673</v>
      </c>
      <c r="S15" s="90">
        <f t="shared" si="0"/>
        <v>45674</v>
      </c>
      <c r="T15" s="90">
        <f t="shared" si="0"/>
        <v>45675</v>
      </c>
      <c r="U15" s="90">
        <f t="shared" si="0"/>
        <v>45676</v>
      </c>
      <c r="V15" s="90">
        <f t="shared" si="0"/>
        <v>45677</v>
      </c>
      <c r="W15" s="90">
        <f t="shared" si="0"/>
        <v>45678</v>
      </c>
      <c r="X15" s="90">
        <f t="shared" si="0"/>
        <v>45679</v>
      </c>
      <c r="Y15" s="90">
        <f t="shared" si="0"/>
        <v>45680</v>
      </c>
      <c r="Z15" s="90">
        <f t="shared" si="0"/>
        <v>45681</v>
      </c>
      <c r="AA15" s="90">
        <f t="shared" si="0"/>
        <v>45682</v>
      </c>
      <c r="AB15" s="90">
        <f t="shared" si="0"/>
        <v>45683</v>
      </c>
      <c r="AC15" s="90">
        <f t="shared" si="0"/>
        <v>45684</v>
      </c>
      <c r="AD15" s="90">
        <f t="shared" si="0"/>
        <v>45685</v>
      </c>
      <c r="AE15" s="90">
        <f t="shared" si="0"/>
        <v>45686</v>
      </c>
      <c r="AF15" s="90">
        <f t="shared" si="0"/>
        <v>45687</v>
      </c>
      <c r="AG15" s="90">
        <f t="shared" si="0"/>
        <v>45688</v>
      </c>
    </row>
    <row r="16" spans="2:152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</row>
    <row r="17" spans="2:34" ht="48" customHeight="1" x14ac:dyDescent="0.35">
      <c r="B17" s="97" t="s">
        <v>5</v>
      </c>
      <c r="C17" s="122"/>
      <c r="D17" s="122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99"/>
      <c r="AA17" s="99"/>
      <c r="AB17" s="99"/>
      <c r="AC17" s="99"/>
      <c r="AD17" s="99"/>
      <c r="AE17" s="99"/>
      <c r="AF17" s="99"/>
      <c r="AG17" s="95"/>
    </row>
    <row r="18" spans="2:34" ht="48" customHeight="1" x14ac:dyDescent="0.3">
      <c r="B18" s="97" t="s">
        <v>200</v>
      </c>
      <c r="C18" s="92">
        <v>113</v>
      </c>
      <c r="D18" s="92">
        <v>113</v>
      </c>
      <c r="E18" s="92">
        <f t="shared" ref="E18:T20" si="1">D18</f>
        <v>113</v>
      </c>
      <c r="F18" s="92">
        <f t="shared" si="1"/>
        <v>113</v>
      </c>
      <c r="G18" s="92">
        <f t="shared" si="1"/>
        <v>113</v>
      </c>
      <c r="H18" s="92">
        <f t="shared" si="1"/>
        <v>113</v>
      </c>
      <c r="I18" s="92">
        <f t="shared" si="1"/>
        <v>113</v>
      </c>
      <c r="J18" s="92">
        <f t="shared" si="1"/>
        <v>113</v>
      </c>
      <c r="K18" s="92">
        <f t="shared" si="1"/>
        <v>113</v>
      </c>
      <c r="L18" s="92">
        <f t="shared" si="1"/>
        <v>113</v>
      </c>
      <c r="M18" s="92">
        <f t="shared" si="1"/>
        <v>113</v>
      </c>
      <c r="N18" s="92">
        <f t="shared" si="1"/>
        <v>113</v>
      </c>
      <c r="O18" s="92">
        <f t="shared" si="1"/>
        <v>113</v>
      </c>
      <c r="P18" s="92">
        <f t="shared" si="1"/>
        <v>113</v>
      </c>
      <c r="Q18" s="92">
        <f t="shared" si="1"/>
        <v>113</v>
      </c>
      <c r="R18" s="92">
        <f t="shared" si="1"/>
        <v>113</v>
      </c>
      <c r="S18" s="92">
        <f t="shared" si="1"/>
        <v>113</v>
      </c>
      <c r="T18" s="92">
        <f t="shared" si="1"/>
        <v>113</v>
      </c>
      <c r="U18" s="92">
        <f t="shared" ref="T18:AG20" si="2">T18</f>
        <v>113</v>
      </c>
      <c r="V18" s="92">
        <f t="shared" si="2"/>
        <v>113</v>
      </c>
      <c r="W18" s="92">
        <f t="shared" si="2"/>
        <v>113</v>
      </c>
      <c r="X18" s="92">
        <f t="shared" si="2"/>
        <v>113</v>
      </c>
      <c r="Y18" s="92">
        <f t="shared" si="2"/>
        <v>113</v>
      </c>
      <c r="Z18" s="92">
        <f t="shared" si="2"/>
        <v>113</v>
      </c>
      <c r="AA18" s="92">
        <f t="shared" si="2"/>
        <v>113</v>
      </c>
      <c r="AB18" s="92">
        <f t="shared" si="2"/>
        <v>113</v>
      </c>
      <c r="AC18" s="92">
        <f t="shared" si="2"/>
        <v>113</v>
      </c>
      <c r="AD18" s="92">
        <f t="shared" si="2"/>
        <v>113</v>
      </c>
      <c r="AE18" s="92">
        <f t="shared" si="2"/>
        <v>113</v>
      </c>
      <c r="AF18" s="92">
        <f t="shared" si="2"/>
        <v>113</v>
      </c>
      <c r="AG18" s="92">
        <f t="shared" si="2"/>
        <v>113</v>
      </c>
      <c r="AH18" s="92"/>
    </row>
    <row r="19" spans="2:34" ht="48" customHeight="1" x14ac:dyDescent="0.3">
      <c r="B19" s="97" t="s">
        <v>201</v>
      </c>
      <c r="C19" s="92">
        <v>109</v>
      </c>
      <c r="D19" s="92">
        <v>109</v>
      </c>
      <c r="E19" s="92">
        <f t="shared" si="1"/>
        <v>109</v>
      </c>
      <c r="F19" s="92">
        <f t="shared" si="1"/>
        <v>109</v>
      </c>
      <c r="G19" s="92">
        <f t="shared" si="1"/>
        <v>109</v>
      </c>
      <c r="H19" s="92">
        <f t="shared" si="1"/>
        <v>109</v>
      </c>
      <c r="I19" s="92">
        <f t="shared" si="1"/>
        <v>109</v>
      </c>
      <c r="J19" s="92">
        <f t="shared" si="1"/>
        <v>109</v>
      </c>
      <c r="K19" s="92">
        <f t="shared" si="1"/>
        <v>109</v>
      </c>
      <c r="L19" s="92">
        <f t="shared" si="1"/>
        <v>109</v>
      </c>
      <c r="M19" s="92">
        <f t="shared" si="1"/>
        <v>109</v>
      </c>
      <c r="N19" s="92">
        <f t="shared" si="1"/>
        <v>109</v>
      </c>
      <c r="O19" s="92">
        <f t="shared" si="1"/>
        <v>109</v>
      </c>
      <c r="P19" s="92">
        <f t="shared" si="1"/>
        <v>109</v>
      </c>
      <c r="Q19" s="92">
        <f t="shared" si="1"/>
        <v>109</v>
      </c>
      <c r="R19" s="92">
        <f t="shared" si="1"/>
        <v>109</v>
      </c>
      <c r="S19" s="92">
        <f t="shared" si="1"/>
        <v>109</v>
      </c>
      <c r="T19" s="92">
        <f t="shared" si="2"/>
        <v>109</v>
      </c>
      <c r="U19" s="92">
        <f t="shared" si="2"/>
        <v>109</v>
      </c>
      <c r="V19" s="92">
        <f t="shared" si="2"/>
        <v>109</v>
      </c>
      <c r="W19" s="92">
        <f t="shared" si="2"/>
        <v>109</v>
      </c>
      <c r="X19" s="92">
        <f t="shared" si="2"/>
        <v>109</v>
      </c>
      <c r="Y19" s="92">
        <f t="shared" si="2"/>
        <v>109</v>
      </c>
      <c r="Z19" s="92">
        <f t="shared" si="2"/>
        <v>109</v>
      </c>
      <c r="AA19" s="92">
        <f t="shared" si="2"/>
        <v>109</v>
      </c>
      <c r="AB19" s="92">
        <f t="shared" si="2"/>
        <v>109</v>
      </c>
      <c r="AC19" s="92">
        <f t="shared" si="2"/>
        <v>109</v>
      </c>
      <c r="AD19" s="92">
        <f t="shared" si="2"/>
        <v>109</v>
      </c>
      <c r="AE19" s="92">
        <f t="shared" si="2"/>
        <v>109</v>
      </c>
      <c r="AF19" s="92">
        <f t="shared" si="2"/>
        <v>109</v>
      </c>
      <c r="AG19" s="92">
        <f t="shared" si="2"/>
        <v>109</v>
      </c>
    </row>
    <row r="20" spans="2:34" ht="48" customHeight="1" x14ac:dyDescent="0.3">
      <c r="B20" s="97" t="s">
        <v>225</v>
      </c>
      <c r="C20" s="92">
        <v>104</v>
      </c>
      <c r="D20" s="92">
        <v>104</v>
      </c>
      <c r="E20" s="92">
        <f t="shared" si="1"/>
        <v>104</v>
      </c>
      <c r="F20" s="92">
        <f t="shared" si="1"/>
        <v>104</v>
      </c>
      <c r="G20" s="92">
        <f t="shared" si="1"/>
        <v>104</v>
      </c>
      <c r="H20" s="92">
        <f t="shared" si="1"/>
        <v>104</v>
      </c>
      <c r="I20" s="92">
        <f t="shared" si="1"/>
        <v>104</v>
      </c>
      <c r="J20" s="92">
        <f t="shared" si="1"/>
        <v>104</v>
      </c>
      <c r="K20" s="92">
        <f t="shared" si="1"/>
        <v>104</v>
      </c>
      <c r="L20" s="92">
        <f t="shared" si="1"/>
        <v>104</v>
      </c>
      <c r="M20" s="92">
        <f t="shared" si="1"/>
        <v>104</v>
      </c>
      <c r="N20" s="92">
        <f t="shared" si="1"/>
        <v>104</v>
      </c>
      <c r="O20" s="92">
        <f t="shared" si="1"/>
        <v>104</v>
      </c>
      <c r="P20" s="92">
        <f t="shared" si="1"/>
        <v>104</v>
      </c>
      <c r="Q20" s="92">
        <f t="shared" si="1"/>
        <v>104</v>
      </c>
      <c r="R20" s="92">
        <f t="shared" si="1"/>
        <v>104</v>
      </c>
      <c r="S20" s="92">
        <f t="shared" si="1"/>
        <v>104</v>
      </c>
      <c r="T20" s="92">
        <f t="shared" si="1"/>
        <v>104</v>
      </c>
      <c r="U20" s="92">
        <f t="shared" si="2"/>
        <v>104</v>
      </c>
      <c r="V20" s="92">
        <f t="shared" si="2"/>
        <v>104</v>
      </c>
      <c r="W20" s="92">
        <f t="shared" si="2"/>
        <v>104</v>
      </c>
      <c r="X20" s="92">
        <f t="shared" si="2"/>
        <v>104</v>
      </c>
      <c r="Y20" s="92">
        <f t="shared" si="2"/>
        <v>104</v>
      </c>
      <c r="Z20" s="92">
        <f t="shared" si="2"/>
        <v>104</v>
      </c>
      <c r="AA20" s="92">
        <f t="shared" si="2"/>
        <v>104</v>
      </c>
      <c r="AB20" s="92">
        <f t="shared" si="2"/>
        <v>104</v>
      </c>
      <c r="AC20" s="92">
        <f t="shared" si="2"/>
        <v>104</v>
      </c>
      <c r="AD20" s="92">
        <f t="shared" si="2"/>
        <v>104</v>
      </c>
      <c r="AE20" s="92">
        <f t="shared" si="2"/>
        <v>104</v>
      </c>
      <c r="AF20" s="92">
        <f t="shared" si="2"/>
        <v>104</v>
      </c>
      <c r="AG20" s="92">
        <f t="shared" si="2"/>
        <v>104</v>
      </c>
    </row>
    <row r="21" spans="2:34" ht="18.75" x14ac:dyDescent="0.3"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34" ht="63" x14ac:dyDescent="0.35">
      <c r="B22" s="96" t="s">
        <v>192</v>
      </c>
      <c r="C22" s="248">
        <v>1</v>
      </c>
      <c r="D22" s="248"/>
      <c r="E22" s="248"/>
      <c r="F22" s="248"/>
      <c r="G22" s="248"/>
      <c r="H22" s="248"/>
    </row>
    <row r="23" spans="2:34" ht="26.25" x14ac:dyDescent="0.4">
      <c r="B23" s="98" t="s">
        <v>193</v>
      </c>
      <c r="C23" s="249" t="s">
        <v>194</v>
      </c>
      <c r="D23" s="249"/>
      <c r="E23" s="249"/>
      <c r="F23" s="249"/>
      <c r="G23" s="249"/>
      <c r="H23" s="249"/>
    </row>
    <row r="24" spans="2:34" ht="26.25" customHeight="1" x14ac:dyDescent="0.4">
      <c r="B24" s="98" t="s">
        <v>197</v>
      </c>
      <c r="C24" s="246" t="s">
        <v>226</v>
      </c>
      <c r="D24" s="246"/>
      <c r="E24" s="246"/>
      <c r="F24" s="246"/>
      <c r="G24" s="246"/>
      <c r="H24" s="246"/>
    </row>
    <row r="25" spans="2:34" ht="23.25" x14ac:dyDescent="0.35">
      <c r="B25" s="96" t="s">
        <v>200</v>
      </c>
      <c r="C25" s="121">
        <v>113</v>
      </c>
      <c r="D25" s="100"/>
      <c r="E25" s="94"/>
      <c r="F25" s="100"/>
      <c r="G25" s="94"/>
      <c r="H25" s="100"/>
    </row>
    <row r="26" spans="2:34" ht="23.25" x14ac:dyDescent="0.35">
      <c r="B26" s="96" t="s">
        <v>201</v>
      </c>
      <c r="C26" s="121">
        <v>109</v>
      </c>
      <c r="D26" s="100"/>
      <c r="E26" s="94"/>
      <c r="F26" s="100"/>
      <c r="G26" s="94"/>
      <c r="H26" s="100"/>
    </row>
    <row r="27" spans="2:34" ht="23.25" x14ac:dyDescent="0.35">
      <c r="B27" s="96" t="s">
        <v>202</v>
      </c>
      <c r="C27" s="121">
        <v>104</v>
      </c>
      <c r="D27" s="100"/>
      <c r="E27" s="94"/>
      <c r="F27" s="100"/>
      <c r="G27" s="94"/>
      <c r="H27" s="100"/>
    </row>
    <row r="28" spans="2:34" ht="26.25" customHeight="1" x14ac:dyDescent="0.35">
      <c r="B28" s="96" t="s">
        <v>203</v>
      </c>
      <c r="C28" s="246" t="s">
        <v>204</v>
      </c>
      <c r="D28" s="246"/>
      <c r="E28" s="246"/>
      <c r="F28" s="246"/>
      <c r="G28" s="246"/>
      <c r="H28" s="246"/>
    </row>
    <row r="29" spans="2:34" ht="63" customHeight="1" x14ac:dyDescent="0.35">
      <c r="B29" s="96" t="s">
        <v>206</v>
      </c>
      <c r="C29" s="246" t="s">
        <v>207</v>
      </c>
      <c r="D29" s="246"/>
      <c r="E29" s="246"/>
      <c r="F29" s="246"/>
      <c r="G29" s="246"/>
      <c r="H29" s="246"/>
    </row>
    <row r="30" spans="2:34" ht="26.25" x14ac:dyDescent="0.35">
      <c r="B30" s="96" t="s">
        <v>209</v>
      </c>
      <c r="C30" s="246"/>
      <c r="D30" s="246"/>
      <c r="E30" s="246"/>
      <c r="F30" s="246"/>
      <c r="G30" s="246"/>
      <c r="H30" s="246"/>
    </row>
    <row r="31" spans="2:34" x14ac:dyDescent="0.25">
      <c r="C31" s="101"/>
      <c r="E31" s="84"/>
    </row>
    <row r="32" spans="2:34" x14ac:dyDescent="0.25">
      <c r="C32" s="101"/>
      <c r="E32" s="84"/>
    </row>
    <row r="33" spans="3:675" x14ac:dyDescent="0.25">
      <c r="C33" s="101"/>
      <c r="E33" s="84"/>
    </row>
    <row r="34" spans="3:675" x14ac:dyDescent="0.25">
      <c r="C34" s="101"/>
      <c r="E34" s="84"/>
    </row>
    <row r="35" spans="3:675" x14ac:dyDescent="0.25">
      <c r="C35" s="101"/>
      <c r="E35" s="84"/>
    </row>
    <row r="36" spans="3:675" x14ac:dyDescent="0.25">
      <c r="C36" s="101"/>
      <c r="E36" s="84"/>
    </row>
    <row r="37" spans="3:675" x14ac:dyDescent="0.25">
      <c r="C37" s="101"/>
      <c r="E37" s="84"/>
    </row>
    <row r="38" spans="3:675" x14ac:dyDescent="0.25">
      <c r="C38" s="101"/>
      <c r="E38" s="84"/>
    </row>
    <row r="39" spans="3:675" x14ac:dyDescent="0.25">
      <c r="C39" s="101"/>
      <c r="E39" s="84"/>
    </row>
    <row r="40" spans="3:675" x14ac:dyDescent="0.25">
      <c r="C40" s="101"/>
      <c r="E40" s="84"/>
    </row>
    <row r="41" spans="3:675" x14ac:dyDescent="0.25">
      <c r="C41" s="101"/>
      <c r="E41" s="84"/>
    </row>
    <row r="42" spans="3:675" x14ac:dyDescent="0.25">
      <c r="C42" s="101"/>
      <c r="E42" s="84"/>
    </row>
    <row r="43" spans="3:675" x14ac:dyDescent="0.25">
      <c r="C43" s="101"/>
      <c r="E43" s="84"/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106.5</v>
      </c>
      <c r="D54" s="101" t="e">
        <f>MEDIAN(D22:D52)</f>
        <v>#NUM!</v>
      </c>
      <c r="E54" s="101"/>
      <c r="F54" s="101"/>
      <c r="G54" s="101"/>
      <c r="YW54" s="102"/>
    </row>
    <row r="55" spans="3:701" x14ac:dyDescent="0.25">
      <c r="YW55" s="102"/>
    </row>
    <row r="56" spans="3:701" x14ac:dyDescent="0.25">
      <c r="YW56" s="102"/>
    </row>
  </sheetData>
  <mergeCells count="38">
    <mergeCell ref="Z5:AG6"/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2:D22"/>
    <mergeCell ref="E22:F22"/>
    <mergeCell ref="G22:H22"/>
    <mergeCell ref="C23:D23"/>
    <mergeCell ref="E23:F23"/>
    <mergeCell ref="G23:H23"/>
    <mergeCell ref="C24:D24"/>
    <mergeCell ref="E24:F24"/>
    <mergeCell ref="G24:H24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9" tint="0.59999389629810485"/>
    <pageSetUpPr fitToPage="1"/>
  </sheetPr>
  <dimension ref="A1:ZY54"/>
  <sheetViews>
    <sheetView topLeftCell="A13" zoomScale="40" zoomScaleNormal="40" workbookViewId="0">
      <selection activeCell="O14" sqref="O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5" width="12.7109375" style="46" bestFit="1" customWidth="1"/>
    <col min="156" max="16384" width="9.28515625" style="46"/>
  </cols>
  <sheetData>
    <row r="1" spans="1:155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CDQ 1&amp;2 Steam Generation</v>
      </c>
      <c r="DR1" s="56" t="str">
        <f>S6</f>
        <v>Tons</v>
      </c>
    </row>
    <row r="2" spans="1:155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</row>
    <row r="3" spans="1:155" ht="41.45" customHeight="1" x14ac:dyDescent="0.5">
      <c r="A3" s="237">
        <f>'MKPI Quality Index CO 3'!$A$3</f>
        <v>46112</v>
      </c>
      <c r="B3" s="25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4"/>
      <c r="AB3" s="250">
        <f>HLOOKUP($G$3,Update!$B$2:$AAZ$1000,20,0)</f>
        <v>3233.3458380999136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DATA'!Q106</f>
        <v>3250.703159654935</v>
      </c>
      <c r="DQ3" s="71">
        <f>'MASTER DATA'!R106</f>
        <v>3251.0773305460925</v>
      </c>
      <c r="DR3" s="71">
        <f>'MASTER DATA'!S106</f>
        <v>3250.703159654935</v>
      </c>
      <c r="DS3" s="71">
        <f>'MASTER DATA'!T106</f>
        <v>1960.5359845191199</v>
      </c>
      <c r="DT3" s="71">
        <f>'MASTER DATA'!U106</f>
        <v>3251.0773305460925</v>
      </c>
      <c r="DU3" s="71">
        <f>'MASTER DATA'!V106</f>
        <v>3250.703159654935</v>
      </c>
      <c r="DV3" s="71">
        <f>'MASTER DATA'!W106</f>
        <v>3251.0773305460925</v>
      </c>
      <c r="DW3" s="71">
        <f>'MASTER DATA'!X106</f>
        <v>3250.703159654935</v>
      </c>
      <c r="DX3" s="71">
        <f>'MASTER DATA'!Y106</f>
        <v>3251.0773305460925</v>
      </c>
      <c r="DY3" s="71">
        <f>'MASTER DATA'!Z106</f>
        <v>3251.0773305460925</v>
      </c>
      <c r="DZ3" s="71">
        <f>'MASTER DATA'!AA106</f>
        <v>3250.303183874732</v>
      </c>
      <c r="EA3" s="71">
        <f>'MASTER DATA'!AB106</f>
        <v>2792.7179888779638</v>
      </c>
      <c r="EB3" s="71">
        <f>'MASTER DATA'!AC106</f>
        <v>2959</v>
      </c>
      <c r="EC3" s="71">
        <f>'MASTER DATA'!AD106</f>
        <v>2959</v>
      </c>
      <c r="ED3" s="71">
        <f>'MASTER DATA'!AE106</f>
        <v>2959</v>
      </c>
      <c r="EE3" s="71">
        <f>'MASTER DATA'!AF106</f>
        <v>2959</v>
      </c>
      <c r="EF3" s="71">
        <f>'MASTER DATA'!AG106</f>
        <v>2959</v>
      </c>
      <c r="EG3" s="71">
        <f>'MASTER DATA'!AH106</f>
        <v>2959</v>
      </c>
      <c r="EH3" s="71">
        <f>Update!D21</f>
        <v>2959</v>
      </c>
      <c r="EI3" s="71">
        <f>Update!E21</f>
        <v>2959</v>
      </c>
      <c r="EJ3" s="71">
        <f>Update!F21</f>
        <v>2959</v>
      </c>
      <c r="EK3" s="71">
        <f>Update!G21</f>
        <v>2959</v>
      </c>
      <c r="EL3" s="71">
        <f>Update!H21</f>
        <v>2959</v>
      </c>
      <c r="EM3" s="71">
        <f>Update!I21</f>
        <v>2959</v>
      </c>
      <c r="EN3" s="71">
        <f>Update!J21</f>
        <v>2959</v>
      </c>
      <c r="EO3" s="71">
        <f>Update!K21</f>
        <v>2959</v>
      </c>
      <c r="EP3" s="71">
        <f>Update!L21</f>
        <v>2959</v>
      </c>
      <c r="EQ3" s="71">
        <f>Update!M21</f>
        <v>2959</v>
      </c>
      <c r="ER3" s="71">
        <f>Update!N21</f>
        <v>2959</v>
      </c>
      <c r="ES3" s="71">
        <f>Update!O21</f>
        <v>2959</v>
      </c>
      <c r="ET3" s="71">
        <f>Update!P21</f>
        <v>2959</v>
      </c>
      <c r="EU3" s="71">
        <f>Update!Q21</f>
        <v>2959</v>
      </c>
      <c r="EV3" s="71">
        <f>Update!R21</f>
        <v>2959</v>
      </c>
      <c r="EW3" s="71">
        <f>Update!S21</f>
        <v>2959</v>
      </c>
      <c r="EX3" s="71">
        <f>Update!T21</f>
        <v>3235</v>
      </c>
      <c r="EY3" s="71">
        <f>Update!U21</f>
        <v>3232.9762824842715</v>
      </c>
    </row>
    <row r="4" spans="1:155" ht="41.45" customHeight="1" x14ac:dyDescent="0.5">
      <c r="A4" s="237">
        <f>+A3+1</f>
        <v>46113</v>
      </c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234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DATA'!Q107</f>
        <v>3340</v>
      </c>
      <c r="DQ4" s="71">
        <f>'MASTER DATA'!R107</f>
        <v>3273.5070175438595</v>
      </c>
      <c r="DR4" s="71">
        <f>'MASTER DATA'!S107</f>
        <v>3206.0967741935483</v>
      </c>
      <c r="DS4" s="71">
        <f>'MASTER DATA'!T107</f>
        <v>3181.57</v>
      </c>
      <c r="DT4" s="71">
        <f>'MASTER DATA'!U107</f>
        <v>3100.483870967742</v>
      </c>
      <c r="DU4" s="71">
        <f>'MASTER DATA'!V107</f>
        <v>3264</v>
      </c>
      <c r="DV4" s="71">
        <f>'MASTER DATA'!W107</f>
        <v>3287</v>
      </c>
      <c r="DW4" s="71">
        <f>'MASTER DATA'!X107</f>
        <v>3290.7096774193546</v>
      </c>
      <c r="DX4" s="71">
        <f>'MASTER DATA'!Y107</f>
        <v>3172.4666666666667</v>
      </c>
      <c r="DY4" s="71">
        <f>'MASTER DATA'!Z107</f>
        <v>3260.0645161290322</v>
      </c>
      <c r="DZ4" s="71">
        <f>'MASTER DATA'!AA107</f>
        <v>3146.0322580645161</v>
      </c>
      <c r="EA4" s="71">
        <f>'MASTER DATA'!AB107</f>
        <v>3206.3793103448274</v>
      </c>
      <c r="EB4" s="71">
        <f>'MASTER DATA'!AC107</f>
        <v>3232</v>
      </c>
      <c r="EC4" s="71">
        <f>'MASTER DATA'!AD107</f>
        <v>3260.71</v>
      </c>
      <c r="ED4" s="71">
        <f>'MASTER DATA'!AE107</f>
        <v>2138.63</v>
      </c>
      <c r="EE4" s="71">
        <f>'MASTER DATA'!AF107</f>
        <v>3209</v>
      </c>
      <c r="EF4" s="71">
        <f>'MASTER DATA'!AG107</f>
        <v>3246</v>
      </c>
      <c r="EG4" s="71">
        <f>'MASTER DATA'!AH107</f>
        <v>3235</v>
      </c>
      <c r="EH4" s="71">
        <f>Update!D22</f>
        <v>3206</v>
      </c>
      <c r="EI4" s="71">
        <f>Update!E22</f>
        <v>3276</v>
      </c>
      <c r="EJ4" s="71">
        <f>Update!F22</f>
        <v>3263</v>
      </c>
      <c r="EK4" s="71">
        <f>Update!G22</f>
        <v>3300</v>
      </c>
      <c r="EL4" s="71">
        <f>Update!H22</f>
        <v>3324</v>
      </c>
      <c r="EM4" s="71">
        <f>Update!I22</f>
        <v>3297</v>
      </c>
      <c r="EN4" s="71">
        <f>Update!J22</f>
        <v>2184</v>
      </c>
      <c r="EO4" s="71">
        <f>Update!K22</f>
        <v>3206</v>
      </c>
      <c r="EP4" s="71">
        <f>Update!L22</f>
        <v>3240</v>
      </c>
      <c r="EQ4" s="71">
        <f>Update!M22</f>
        <v>3234</v>
      </c>
      <c r="ER4" s="71">
        <f>Update!N22</f>
        <v>3284</v>
      </c>
      <c r="ES4" s="71">
        <f>Update!O22</f>
        <v>3120.4</v>
      </c>
      <c r="ET4" s="71">
        <f>Update!P22</f>
        <v>2777.1</v>
      </c>
      <c r="EU4" s="71">
        <f>Update!Q22</f>
        <v>3114</v>
      </c>
      <c r="EV4" s="71">
        <f>Update!R22</f>
        <v>3296</v>
      </c>
      <c r="EW4" s="71">
        <f>Update!S22</f>
        <v>3314</v>
      </c>
      <c r="EX4" s="71">
        <f>Update!T22</f>
        <v>3373</v>
      </c>
      <c r="EY4" s="71">
        <f>Update!U22</f>
        <v>3375</v>
      </c>
    </row>
    <row r="5" spans="1:155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55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172" t="str">
        <f>'MASTER DATA'!C106</f>
        <v>Tons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55" s="75" customFormat="1" ht="38.25" customHeight="1" x14ac:dyDescent="0.5">
      <c r="B7" s="251" t="s">
        <v>188</v>
      </c>
      <c r="C7" s="251"/>
      <c r="D7" s="251"/>
      <c r="E7" s="251"/>
      <c r="F7" s="252"/>
      <c r="G7" s="296" t="str">
        <f>'MASTER DATA'!B106</f>
        <v>CDQ 1&amp;2 Steam Generation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50">
        <f>HLOOKUP($A$3,Update!$B$2:$AAZ$1000,21,0)</f>
        <v>3375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55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55" ht="195" customHeight="1" x14ac:dyDescent="0.35">
      <c r="B9" s="83"/>
      <c r="G9" s="84">
        <f>ED4</f>
        <v>2138.63</v>
      </c>
      <c r="AH9" s="57"/>
      <c r="AK9" s="75">
        <f>222/224*100</f>
        <v>99.107142857142861</v>
      </c>
    </row>
    <row r="10" spans="1:155" ht="408.75" customHeight="1" x14ac:dyDescent="0.25">
      <c r="B10" s="247" t="str">
        <f>G7</f>
        <v>CDQ 1&amp;2 Steam Generation</v>
      </c>
      <c r="G10" s="84">
        <f>EE3</f>
        <v>2959</v>
      </c>
      <c r="AH10" s="57"/>
      <c r="AI10" s="85"/>
    </row>
    <row r="11" spans="1:155" ht="408" customHeight="1" x14ac:dyDescent="0.25">
      <c r="B11" s="247"/>
      <c r="AH11" s="57"/>
    </row>
    <row r="12" spans="1:155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55" s="91" customFormat="1" ht="105.75" customHeight="1" x14ac:dyDescent="0.25">
      <c r="B13" s="89" t="s">
        <v>191</v>
      </c>
      <c r="C13" s="90">
        <f>A4</f>
        <v>46113</v>
      </c>
      <c r="D13" s="90">
        <f>C13+1</f>
        <v>46114</v>
      </c>
      <c r="E13" s="90">
        <f t="shared" ref="E13:AG13" si="0">D13+1</f>
        <v>46115</v>
      </c>
      <c r="F13" s="90">
        <f t="shared" si="0"/>
        <v>46116</v>
      </c>
      <c r="G13" s="90">
        <f t="shared" si="0"/>
        <v>46117</v>
      </c>
      <c r="H13" s="90">
        <f t="shared" si="0"/>
        <v>46118</v>
      </c>
      <c r="I13" s="90">
        <f t="shared" si="0"/>
        <v>46119</v>
      </c>
      <c r="J13" s="90">
        <f t="shared" si="0"/>
        <v>46120</v>
      </c>
      <c r="K13" s="90">
        <f t="shared" si="0"/>
        <v>46121</v>
      </c>
      <c r="L13" s="90">
        <f t="shared" si="0"/>
        <v>46122</v>
      </c>
      <c r="M13" s="90">
        <f t="shared" si="0"/>
        <v>46123</v>
      </c>
      <c r="N13" s="90">
        <f t="shared" si="0"/>
        <v>46124</v>
      </c>
      <c r="O13" s="90">
        <f t="shared" si="0"/>
        <v>46125</v>
      </c>
      <c r="P13" s="90">
        <f t="shared" si="0"/>
        <v>46126</v>
      </c>
      <c r="Q13" s="90">
        <f t="shared" si="0"/>
        <v>46127</v>
      </c>
      <c r="R13" s="90">
        <f t="shared" si="0"/>
        <v>46128</v>
      </c>
      <c r="S13" s="90">
        <f t="shared" si="0"/>
        <v>46129</v>
      </c>
      <c r="T13" s="90">
        <f t="shared" si="0"/>
        <v>46130</v>
      </c>
      <c r="U13" s="90">
        <f t="shared" si="0"/>
        <v>46131</v>
      </c>
      <c r="V13" s="90">
        <f t="shared" si="0"/>
        <v>46132</v>
      </c>
      <c r="W13" s="90">
        <f t="shared" si="0"/>
        <v>46133</v>
      </c>
      <c r="X13" s="90">
        <f t="shared" si="0"/>
        <v>46134</v>
      </c>
      <c r="Y13" s="90">
        <f t="shared" si="0"/>
        <v>46135</v>
      </c>
      <c r="Z13" s="90">
        <f t="shared" si="0"/>
        <v>46136</v>
      </c>
      <c r="AA13" s="90">
        <f t="shared" si="0"/>
        <v>46137</v>
      </c>
      <c r="AB13" s="90">
        <f t="shared" si="0"/>
        <v>46138</v>
      </c>
      <c r="AC13" s="90">
        <f t="shared" si="0"/>
        <v>46139</v>
      </c>
      <c r="AD13" s="90">
        <f t="shared" si="0"/>
        <v>46140</v>
      </c>
      <c r="AE13" s="90">
        <f t="shared" si="0"/>
        <v>46141</v>
      </c>
      <c r="AF13" s="90">
        <f t="shared" si="0"/>
        <v>46142</v>
      </c>
      <c r="AG13" s="90">
        <f t="shared" si="0"/>
        <v>46143</v>
      </c>
    </row>
    <row r="14" spans="1:155" ht="48" customHeight="1" x14ac:dyDescent="0.35">
      <c r="B14" s="75" t="s">
        <v>5</v>
      </c>
      <c r="C14" s="122">
        <v>3442</v>
      </c>
      <c r="D14" s="122">
        <v>3456</v>
      </c>
      <c r="E14" s="122">
        <v>3334</v>
      </c>
      <c r="F14" s="122">
        <v>3419</v>
      </c>
      <c r="G14" s="122">
        <v>3403</v>
      </c>
      <c r="H14" s="122">
        <v>3411</v>
      </c>
      <c r="I14" s="122">
        <v>2875</v>
      </c>
      <c r="J14" s="122">
        <v>3377</v>
      </c>
      <c r="K14" s="122">
        <v>3477</v>
      </c>
      <c r="L14" s="122">
        <v>3366</v>
      </c>
      <c r="M14" s="122">
        <v>3300</v>
      </c>
      <c r="N14" s="122">
        <v>3344</v>
      </c>
      <c r="O14" s="122">
        <v>3358</v>
      </c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99"/>
    </row>
    <row r="15" spans="1:155" ht="48" customHeight="1" x14ac:dyDescent="0.35">
      <c r="B15" s="75" t="s">
        <v>217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</row>
    <row r="16" spans="1:155" ht="48" customHeight="1" x14ac:dyDescent="0.35">
      <c r="B16" s="58" t="s">
        <v>200</v>
      </c>
      <c r="C16" s="95">
        <v>3665</v>
      </c>
      <c r="D16" s="95">
        <v>3665</v>
      </c>
      <c r="E16" s="95">
        <v>3665</v>
      </c>
      <c r="F16" s="95">
        <v>3665</v>
      </c>
      <c r="G16" s="95">
        <v>3665</v>
      </c>
      <c r="H16" s="95">
        <v>3665</v>
      </c>
      <c r="I16" s="95">
        <v>3665</v>
      </c>
      <c r="J16" s="95">
        <v>3665</v>
      </c>
      <c r="K16" s="95">
        <v>3665</v>
      </c>
      <c r="L16" s="95">
        <v>3665</v>
      </c>
      <c r="M16" s="95">
        <v>3665</v>
      </c>
      <c r="N16" s="95">
        <v>3665</v>
      </c>
      <c r="O16" s="95">
        <v>3665</v>
      </c>
      <c r="P16" s="95">
        <v>3665</v>
      </c>
      <c r="Q16" s="95">
        <v>3665</v>
      </c>
      <c r="R16" s="95">
        <v>3665</v>
      </c>
      <c r="S16" s="95">
        <v>3665</v>
      </c>
      <c r="T16" s="95">
        <v>3665</v>
      </c>
      <c r="U16" s="95">
        <v>3665</v>
      </c>
      <c r="V16" s="95">
        <v>3665</v>
      </c>
      <c r="W16" s="95">
        <v>3665</v>
      </c>
      <c r="X16" s="95">
        <v>3665</v>
      </c>
      <c r="Y16" s="95">
        <v>3665</v>
      </c>
      <c r="Z16" s="95">
        <v>3665</v>
      </c>
      <c r="AA16" s="95">
        <v>3665</v>
      </c>
      <c r="AB16" s="95">
        <v>3665</v>
      </c>
      <c r="AC16" s="95">
        <v>3665</v>
      </c>
      <c r="AD16" s="95">
        <v>3665</v>
      </c>
      <c r="AE16" s="95">
        <v>3665</v>
      </c>
      <c r="AF16" s="95">
        <v>3665</v>
      </c>
      <c r="AG16" s="95">
        <v>3665</v>
      </c>
      <c r="AH16" s="92"/>
    </row>
    <row r="17" spans="2:33" ht="48" customHeight="1" x14ac:dyDescent="0.35">
      <c r="B17" s="58" t="s">
        <v>201</v>
      </c>
      <c r="C17" s="95">
        <v>3374.6</v>
      </c>
      <c r="D17" s="95">
        <v>3374.6</v>
      </c>
      <c r="E17" s="95">
        <v>3374.6</v>
      </c>
      <c r="F17" s="95">
        <v>3374.6</v>
      </c>
      <c r="G17" s="95">
        <v>3374.6</v>
      </c>
      <c r="H17" s="95">
        <v>3374.6</v>
      </c>
      <c r="I17" s="95">
        <v>3374.6</v>
      </c>
      <c r="J17" s="95">
        <v>3374.6</v>
      </c>
      <c r="K17" s="95">
        <v>3374.6</v>
      </c>
      <c r="L17" s="95">
        <v>3374.6</v>
      </c>
      <c r="M17" s="95">
        <v>3374.6</v>
      </c>
      <c r="N17" s="95">
        <v>3374.6</v>
      </c>
      <c r="O17" s="95">
        <v>3374.6</v>
      </c>
      <c r="P17" s="95">
        <v>3374.6</v>
      </c>
      <c r="Q17" s="95">
        <v>3374.6</v>
      </c>
      <c r="R17" s="95">
        <v>3374.6</v>
      </c>
      <c r="S17" s="95">
        <v>3374.6</v>
      </c>
      <c r="T17" s="95">
        <v>3374.6</v>
      </c>
      <c r="U17" s="95">
        <v>3374.6</v>
      </c>
      <c r="V17" s="95">
        <v>3374.6</v>
      </c>
      <c r="W17" s="95">
        <v>3374.6</v>
      </c>
      <c r="X17" s="95">
        <v>3374.6</v>
      </c>
      <c r="Y17" s="95">
        <v>3374.6</v>
      </c>
      <c r="Z17" s="95">
        <v>3374.6</v>
      </c>
      <c r="AA17" s="95">
        <v>3374.6</v>
      </c>
      <c r="AB17" s="95">
        <v>3374.6</v>
      </c>
      <c r="AC17" s="95">
        <v>3374.6</v>
      </c>
      <c r="AD17" s="95">
        <v>3374.6</v>
      </c>
      <c r="AE17" s="95">
        <v>3374.6</v>
      </c>
      <c r="AF17" s="95">
        <v>3374.6</v>
      </c>
      <c r="AG17" s="95">
        <v>3374.6</v>
      </c>
    </row>
    <row r="18" spans="2:33" ht="48" customHeight="1" x14ac:dyDescent="0.35">
      <c r="B18" s="58" t="s">
        <v>225</v>
      </c>
      <c r="C18" s="95">
        <v>3084.2</v>
      </c>
      <c r="D18" s="95">
        <v>3084.2</v>
      </c>
      <c r="E18" s="95">
        <v>3084.2</v>
      </c>
      <c r="F18" s="95">
        <v>3084.2</v>
      </c>
      <c r="G18" s="95">
        <v>3084.2</v>
      </c>
      <c r="H18" s="95">
        <v>3084.2</v>
      </c>
      <c r="I18" s="95">
        <v>3084.2</v>
      </c>
      <c r="J18" s="95">
        <v>3084.2</v>
      </c>
      <c r="K18" s="95">
        <v>3084.2</v>
      </c>
      <c r="L18" s="95">
        <v>3084.2</v>
      </c>
      <c r="M18" s="95">
        <v>3084.2</v>
      </c>
      <c r="N18" s="95">
        <v>3084.2</v>
      </c>
      <c r="O18" s="95">
        <v>3084.2</v>
      </c>
      <c r="P18" s="95">
        <v>3084.2</v>
      </c>
      <c r="Q18" s="95">
        <v>3084.2</v>
      </c>
      <c r="R18" s="95">
        <v>3084.2</v>
      </c>
      <c r="S18" s="95">
        <v>3084.2</v>
      </c>
      <c r="T18" s="95">
        <v>3084.2</v>
      </c>
      <c r="U18" s="95">
        <v>3084.2</v>
      </c>
      <c r="V18" s="95">
        <v>3084.2</v>
      </c>
      <c r="W18" s="95">
        <v>3084.2</v>
      </c>
      <c r="X18" s="95">
        <v>3084.2</v>
      </c>
      <c r="Y18" s="95">
        <v>3084.2</v>
      </c>
      <c r="Z18" s="95">
        <v>3084.2</v>
      </c>
      <c r="AA18" s="95">
        <v>3084.2</v>
      </c>
      <c r="AB18" s="95">
        <v>3084.2</v>
      </c>
      <c r="AC18" s="95">
        <v>3084.2</v>
      </c>
      <c r="AD18" s="95">
        <v>3084.2</v>
      </c>
      <c r="AE18" s="95">
        <v>3084.2</v>
      </c>
      <c r="AF18" s="95">
        <v>3084.2</v>
      </c>
      <c r="AG18" s="95">
        <v>3084.2</v>
      </c>
    </row>
    <row r="19" spans="2:33" ht="63" x14ac:dyDescent="0.35">
      <c r="B19" s="96" t="s">
        <v>192</v>
      </c>
      <c r="C19" s="248">
        <v>1</v>
      </c>
      <c r="D19" s="248"/>
      <c r="E19" s="248"/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ht="26.25" x14ac:dyDescent="0.4">
      <c r="B20" s="98" t="s">
        <v>193</v>
      </c>
      <c r="C20" s="249" t="s">
        <v>194</v>
      </c>
      <c r="D20" s="249"/>
      <c r="E20" s="249"/>
      <c r="F20" s="249"/>
      <c r="G20" s="249"/>
      <c r="H20" s="249"/>
    </row>
    <row r="21" spans="2:33" ht="26.25" x14ac:dyDescent="0.4">
      <c r="B21" s="98" t="s">
        <v>197</v>
      </c>
      <c r="C21" s="246" t="s">
        <v>226</v>
      </c>
      <c r="D21" s="246"/>
      <c r="E21" s="246"/>
      <c r="F21" s="246"/>
      <c r="G21" s="246"/>
      <c r="H21" s="246"/>
    </row>
    <row r="22" spans="2:33" ht="26.25" customHeight="1" x14ac:dyDescent="0.35">
      <c r="B22" s="96" t="s">
        <v>200</v>
      </c>
      <c r="C22" s="95">
        <v>3387.9</v>
      </c>
      <c r="D22" s="100"/>
      <c r="E22" s="94"/>
      <c r="F22" s="100"/>
      <c r="G22" s="94"/>
      <c r="H22" s="100"/>
    </row>
    <row r="23" spans="2:33" ht="26.25" customHeight="1" x14ac:dyDescent="0.35">
      <c r="B23" s="96" t="s">
        <v>201</v>
      </c>
      <c r="C23" s="95">
        <v>3268.5</v>
      </c>
      <c r="D23" s="100"/>
      <c r="E23" s="94"/>
      <c r="F23" s="100"/>
      <c r="G23" s="94"/>
      <c r="H23" s="100"/>
    </row>
    <row r="24" spans="2:33" ht="23.25" x14ac:dyDescent="0.35">
      <c r="B24" s="96" t="s">
        <v>202</v>
      </c>
      <c r="C24" s="95">
        <v>3149.1</v>
      </c>
      <c r="D24" s="100"/>
      <c r="E24" s="94"/>
      <c r="F24" s="100"/>
      <c r="G24" s="94"/>
      <c r="H24" s="100"/>
    </row>
    <row r="25" spans="2:33" ht="26.25" x14ac:dyDescent="0.35">
      <c r="B25" s="96" t="s">
        <v>203</v>
      </c>
      <c r="C25" s="246" t="s">
        <v>204</v>
      </c>
      <c r="D25" s="246"/>
      <c r="E25" s="246"/>
      <c r="F25" s="246"/>
      <c r="G25" s="246"/>
      <c r="H25" s="246"/>
    </row>
    <row r="26" spans="2:33" ht="26.25" customHeight="1" x14ac:dyDescent="0.35">
      <c r="B26" s="96" t="s">
        <v>206</v>
      </c>
      <c r="C26" s="246" t="s">
        <v>207</v>
      </c>
      <c r="D26" s="246"/>
      <c r="E26" s="246"/>
      <c r="F26" s="246"/>
      <c r="G26" s="246"/>
      <c r="H26" s="246"/>
    </row>
    <row r="27" spans="2:33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3" ht="63" customHeight="1" x14ac:dyDescent="0.35">
      <c r="B28" s="96" t="s">
        <v>209</v>
      </c>
      <c r="C28" s="246"/>
      <c r="D28" s="246"/>
      <c r="E28" s="246"/>
      <c r="F28" s="246"/>
      <c r="G28" s="246"/>
      <c r="H28" s="246"/>
    </row>
    <row r="29" spans="2:33" x14ac:dyDescent="0.25">
      <c r="G29" s="46">
        <v>96.8888888888889</v>
      </c>
    </row>
    <row r="30" spans="2:33" x14ac:dyDescent="0.25"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100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99.095022624434407</v>
      </c>
      <c r="YW52" s="102"/>
    </row>
    <row r="53" spans="3:701" ht="23.25" x14ac:dyDescent="0.35">
      <c r="C53" s="95">
        <v>2926.6766922414886</v>
      </c>
      <c r="D53" s="95">
        <v>2926.6766922414886</v>
      </c>
      <c r="E53" s="95">
        <v>2941.60060465064</v>
      </c>
      <c r="F53" s="95">
        <v>2941.60060465064</v>
      </c>
      <c r="G53" s="95">
        <v>2941.60060465064</v>
      </c>
      <c r="H53" s="95">
        <v>2941.60060465064</v>
      </c>
      <c r="I53" s="95">
        <v>2941.60060465064</v>
      </c>
      <c r="J53" s="95">
        <v>2941.60060465064</v>
      </c>
      <c r="K53" s="95">
        <v>2941.60060465064</v>
      </c>
      <c r="L53" s="95">
        <v>2920.7926122150757</v>
      </c>
      <c r="M53" s="95">
        <v>2920.7926122150757</v>
      </c>
      <c r="N53" s="95">
        <v>2920.7926122150757</v>
      </c>
      <c r="O53" s="95">
        <v>2848.6805620054474</v>
      </c>
      <c r="P53" s="95">
        <v>2889.8874478395205</v>
      </c>
      <c r="Q53" s="95">
        <v>2920.7926122150757</v>
      </c>
      <c r="R53" s="95">
        <v>2920.9923433768681</v>
      </c>
      <c r="S53" s="95">
        <v>2920.9923433768681</v>
      </c>
      <c r="T53" s="95">
        <v>2920.9923433768681</v>
      </c>
      <c r="U53" s="95">
        <v>2920.9923433768681</v>
      </c>
      <c r="V53" s="95">
        <v>2920.9923433768681</v>
      </c>
      <c r="W53" s="95">
        <v>2925.1866977745153</v>
      </c>
      <c r="X53" s="95">
        <v>2925.1866977745153</v>
      </c>
      <c r="Y53" s="95">
        <v>2925.1866977745153</v>
      </c>
      <c r="Z53" s="95">
        <v>2925.1866977745153</v>
      </c>
      <c r="AA53" s="95">
        <v>2918.4757307382811</v>
      </c>
      <c r="AB53" s="95">
        <v>2921.2719670033794</v>
      </c>
      <c r="AC53" s="95">
        <v>2849.1480819046806</v>
      </c>
      <c r="AD53" s="95">
        <v>2890.3617305325083</v>
      </c>
      <c r="AE53" s="95">
        <v>2921.2719670033794</v>
      </c>
      <c r="AF53" s="95">
        <v>2930.9389552341459</v>
      </c>
      <c r="AG53" s="95">
        <v>2930.9389552341459</v>
      </c>
      <c r="YW53" s="102"/>
    </row>
    <row r="54" spans="3:701" x14ac:dyDescent="0.25">
      <c r="YW54" s="102"/>
    </row>
  </sheetData>
  <mergeCells count="37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  <mergeCell ref="C28:D28"/>
    <mergeCell ref="E28:F28"/>
    <mergeCell ref="G28:H28"/>
  </mergeCells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9" tint="0.59999389629810485"/>
    <pageSetUpPr fitToPage="1"/>
  </sheetPr>
  <dimension ref="A1:ZY55"/>
  <sheetViews>
    <sheetView topLeftCell="A8" zoomScale="40" zoomScaleNormal="40" workbookViewId="0">
      <selection activeCell="AD15" sqref="AD15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27" width="14.28515625" style="46" hidden="1" customWidth="1"/>
    <col min="128" max="128" width="0.42578125" style="46" customWidth="1"/>
    <col min="129" max="143" width="14.28515625" style="46" hidden="1" customWidth="1"/>
    <col min="144" max="153" width="14.28515625" style="46" customWidth="1"/>
    <col min="154" max="155" width="12.7109375" style="46" bestFit="1" customWidth="1"/>
    <col min="156" max="16384" width="9.28515625" style="46"/>
  </cols>
  <sheetData>
    <row r="1" spans="1:155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CDQ 3&amp;4 Steam Generation</v>
      </c>
      <c r="DR1" s="56" t="str">
        <f>S6</f>
        <v>Tons</v>
      </c>
    </row>
    <row r="2" spans="1:155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</row>
    <row r="3" spans="1:155" ht="41.45" customHeight="1" x14ac:dyDescent="0.5">
      <c r="A3" s="237">
        <f>'MKPI Quality Index CO 3'!$A$3</f>
        <v>46112</v>
      </c>
      <c r="B3" s="25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4"/>
      <c r="AB3" s="250">
        <f>HLOOKUP($G$3,Update!$B$2:$AAZ$1000,22,0)</f>
        <v>1733.1886121510945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DATA'!Q109</f>
        <v>2905.4788193941768</v>
      </c>
      <c r="DQ3" s="71">
        <f>'MASTER DATA'!R109</f>
        <v>2903.0722881014149</v>
      </c>
      <c r="DR3" s="71">
        <f>'MASTER DATA'!S109</f>
        <v>2475.3385685371513</v>
      </c>
      <c r="DS3" s="71">
        <f>'MASTER DATA'!T109</f>
        <v>2906.0775415293701</v>
      </c>
      <c r="DT3" s="71">
        <f>'MASTER DATA'!U109</f>
        <v>2904.0465632821365</v>
      </c>
      <c r="DU3" s="71">
        <f>'MASTER DATA'!V109</f>
        <v>1453.775126544439</v>
      </c>
      <c r="DV3" s="71">
        <f>'MASTER DATA'!W109</f>
        <v>1449.0163460113627</v>
      </c>
      <c r="DW3" s="71">
        <f>'MASTER DATA'!X109</f>
        <v>1453.775126544439</v>
      </c>
      <c r="DX3" s="71">
        <f>'MASTER DATA'!Y109</f>
        <v>1599.5646818274681</v>
      </c>
      <c r="DY3" s="71">
        <f>'MASTER DATA'!Z109</f>
        <v>2908.0558107884103</v>
      </c>
      <c r="DZ3" s="71">
        <f>'MASTER DATA'!AA109</f>
        <v>2458.6679105145849</v>
      </c>
      <c r="EA3" s="71">
        <f>'MASTER DATA'!AB109</f>
        <v>2903.142379841036</v>
      </c>
      <c r="EB3" s="71">
        <f>'MASTER DATA'!AC109</f>
        <v>2386</v>
      </c>
      <c r="EC3" s="71">
        <f>'MASTER DATA'!AD109</f>
        <v>2386</v>
      </c>
      <c r="ED3" s="71">
        <f>'MASTER DATA'!AE109</f>
        <v>2386</v>
      </c>
      <c r="EE3" s="71">
        <f>'MASTER DATA'!AF109</f>
        <v>2386</v>
      </c>
      <c r="EF3" s="71">
        <f>'MASTER DATA'!AG109</f>
        <v>2386</v>
      </c>
      <c r="EG3" s="71">
        <f>'MASTER DATA'!AH109</f>
        <v>2386</v>
      </c>
      <c r="EH3" s="71">
        <f>Update!D23</f>
        <v>2386</v>
      </c>
      <c r="EI3" s="71">
        <f>Update!E23</f>
        <v>2386</v>
      </c>
      <c r="EJ3" s="71">
        <f>Update!F23</f>
        <v>2386</v>
      </c>
      <c r="EK3" s="71">
        <f>Update!G23</f>
        <v>2386</v>
      </c>
      <c r="EL3" s="71">
        <f>Update!H23</f>
        <v>2386</v>
      </c>
      <c r="EM3" s="71">
        <f>Update!I23</f>
        <v>2386</v>
      </c>
      <c r="EN3" s="71">
        <f>Update!J23</f>
        <v>2386</v>
      </c>
      <c r="EO3" s="71">
        <f>Update!K23</f>
        <v>2386</v>
      </c>
      <c r="EP3" s="71">
        <f>Update!L23</f>
        <v>2386</v>
      </c>
      <c r="EQ3" s="71">
        <f>Update!M23</f>
        <v>2386</v>
      </c>
      <c r="ER3" s="71">
        <f>Update!N23</f>
        <v>2386</v>
      </c>
      <c r="ES3" s="71">
        <f>Update!O23</f>
        <v>2386</v>
      </c>
      <c r="ET3" s="71">
        <f>Update!P23</f>
        <v>2386</v>
      </c>
      <c r="EU3" s="71">
        <f>Update!Q23</f>
        <v>2386</v>
      </c>
      <c r="EV3" s="71">
        <f>Update!R23</f>
        <v>2386</v>
      </c>
      <c r="EW3" s="71">
        <f>Update!S23</f>
        <v>2386</v>
      </c>
      <c r="EX3" s="71">
        <f>Update!T23</f>
        <v>1450</v>
      </c>
      <c r="EY3" s="71">
        <f>Update!U23</f>
        <v>1450.5082178958255</v>
      </c>
    </row>
    <row r="4" spans="1:155" ht="41.45" customHeight="1" x14ac:dyDescent="0.5">
      <c r="A4" s="237">
        <f>+A3+1</f>
        <v>46113</v>
      </c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393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DATA'!Q110</f>
        <v>2913</v>
      </c>
      <c r="DQ4" s="71">
        <f>'MASTER DATA'!R110</f>
        <v>2925.4929824561405</v>
      </c>
      <c r="DR4" s="71">
        <f>'MASTER DATA'!S110</f>
        <v>2876.9677419354839</v>
      </c>
      <c r="DS4" s="71">
        <f>'MASTER DATA'!T110</f>
        <v>2015.06</v>
      </c>
      <c r="DT4" s="71">
        <f>'MASTER DATA'!U110</f>
        <v>2835</v>
      </c>
      <c r="DU4" s="71">
        <f>'MASTER DATA'!V110</f>
        <v>2913</v>
      </c>
      <c r="DV4" s="71">
        <f>'MASTER DATA'!W110</f>
        <v>2809</v>
      </c>
      <c r="DW4" s="71">
        <f>'MASTER DATA'!X110</f>
        <v>2492.9032258064517</v>
      </c>
      <c r="DX4" s="71">
        <f>'MASTER DATA'!Y110</f>
        <v>2947.6333333333332</v>
      </c>
      <c r="DY4" s="71">
        <f>'MASTER DATA'!Z110</f>
        <v>2514.9354838709678</v>
      </c>
      <c r="DZ4" s="71">
        <f>'MASTER DATA'!AA110</f>
        <v>2362.2903225806454</v>
      </c>
      <c r="EA4" s="71">
        <f>'MASTER DATA'!AB110</f>
        <v>2884.1034482758619</v>
      </c>
      <c r="EB4" s="71">
        <f>'MASTER DATA'!AC110</f>
        <v>2932</v>
      </c>
      <c r="EC4" s="71">
        <f>'MASTER DATA'!AD110</f>
        <v>2965.19</v>
      </c>
      <c r="ED4" s="71">
        <f>'MASTER DATA'!AE110</f>
        <v>2973.2</v>
      </c>
      <c r="EE4" s="71">
        <f>'MASTER DATA'!AF110</f>
        <v>2896</v>
      </c>
      <c r="EF4" s="71">
        <f>'MASTER DATA'!AG110</f>
        <v>2902</v>
      </c>
      <c r="EG4" s="71">
        <f>'MASTER DATA'!AH110</f>
        <v>3019</v>
      </c>
      <c r="EH4" s="71">
        <f>Update!D24</f>
        <v>2983</v>
      </c>
      <c r="EI4" s="71">
        <f>Update!E24</f>
        <v>2880</v>
      </c>
      <c r="EJ4" s="71">
        <f>Update!F24</f>
        <v>2326</v>
      </c>
      <c r="EK4" s="71">
        <f>Update!G24</f>
        <v>2296</v>
      </c>
      <c r="EL4" s="71">
        <f>Update!H24</f>
        <v>2925</v>
      </c>
      <c r="EM4" s="71">
        <f>Update!I24</f>
        <v>2966</v>
      </c>
      <c r="EN4" s="71">
        <f>Update!J24</f>
        <v>2861.8</v>
      </c>
      <c r="EO4" s="71">
        <f>Update!K24</f>
        <v>3206</v>
      </c>
      <c r="EP4" s="71">
        <f>Update!L24</f>
        <v>2792</v>
      </c>
      <c r="EQ4" s="71">
        <f>Update!M24</f>
        <v>2900</v>
      </c>
      <c r="ER4" s="71">
        <f>Update!N24</f>
        <v>2830</v>
      </c>
      <c r="ES4" s="71">
        <f>Update!O24</f>
        <v>2842.2</v>
      </c>
      <c r="ET4" s="71">
        <f>Update!P24</f>
        <v>1494.5</v>
      </c>
      <c r="EU4" s="71">
        <f>Update!Q24</f>
        <v>1518</v>
      </c>
      <c r="EV4" s="71">
        <f>Update!R24</f>
        <v>1488</v>
      </c>
      <c r="EW4" s="71">
        <f>Update!S24</f>
        <v>2220</v>
      </c>
      <c r="EX4" s="71">
        <f>Update!T24</f>
        <v>1463.8</v>
      </c>
      <c r="EY4" s="71">
        <f>Update!U24</f>
        <v>1491</v>
      </c>
    </row>
    <row r="5" spans="1:155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55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172" t="str">
        <f>'MASTER DATA'!C109</f>
        <v>Tons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55" s="75" customFormat="1" ht="38.25" customHeight="1" x14ac:dyDescent="0.5">
      <c r="B7" s="251" t="s">
        <v>188</v>
      </c>
      <c r="C7" s="251"/>
      <c r="D7" s="251"/>
      <c r="E7" s="251"/>
      <c r="F7" s="252"/>
      <c r="G7" s="296" t="str">
        <f>'MASTER DATA'!B109</f>
        <v>CDQ 3&amp;4 Steam Generation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50">
        <f>HLOOKUP($A$3,Update!$B$2:$AAZ$1000,23,0)</f>
        <v>1491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55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55" ht="195" customHeight="1" x14ac:dyDescent="0.35">
      <c r="B9" s="83"/>
      <c r="G9" s="84">
        <f>ED4</f>
        <v>2973.2</v>
      </c>
      <c r="AH9" s="57"/>
      <c r="AK9" s="75">
        <f>222/224*100</f>
        <v>99.107142857142861</v>
      </c>
    </row>
    <row r="10" spans="1:155" ht="408.75" customHeight="1" x14ac:dyDescent="0.25">
      <c r="B10" s="247" t="str">
        <f>G7</f>
        <v>CDQ 3&amp;4 Steam Generation</v>
      </c>
      <c r="G10" s="84">
        <f>EE3</f>
        <v>2386</v>
      </c>
      <c r="AH10" s="57"/>
      <c r="AI10" s="85"/>
    </row>
    <row r="11" spans="1:155" ht="408" customHeight="1" x14ac:dyDescent="0.25">
      <c r="B11" s="247"/>
      <c r="AH11" s="57"/>
    </row>
    <row r="12" spans="1:155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55" s="91" customFormat="1" ht="105.75" customHeight="1" x14ac:dyDescent="0.25">
      <c r="B13" s="89" t="s">
        <v>191</v>
      </c>
      <c r="C13" s="90">
        <f>A4</f>
        <v>46113</v>
      </c>
      <c r="D13" s="90">
        <f>C13+1</f>
        <v>46114</v>
      </c>
      <c r="E13" s="90">
        <f t="shared" ref="E13:AG13" si="0">D13+1</f>
        <v>46115</v>
      </c>
      <c r="F13" s="90">
        <f t="shared" si="0"/>
        <v>46116</v>
      </c>
      <c r="G13" s="90">
        <f t="shared" si="0"/>
        <v>46117</v>
      </c>
      <c r="H13" s="90">
        <f t="shared" si="0"/>
        <v>46118</v>
      </c>
      <c r="I13" s="90">
        <f t="shared" si="0"/>
        <v>46119</v>
      </c>
      <c r="J13" s="90">
        <f t="shared" si="0"/>
        <v>46120</v>
      </c>
      <c r="K13" s="90">
        <f t="shared" si="0"/>
        <v>46121</v>
      </c>
      <c r="L13" s="90">
        <f t="shared" si="0"/>
        <v>46122</v>
      </c>
      <c r="M13" s="90">
        <f t="shared" si="0"/>
        <v>46123</v>
      </c>
      <c r="N13" s="90">
        <f t="shared" si="0"/>
        <v>46124</v>
      </c>
      <c r="O13" s="90">
        <f t="shared" si="0"/>
        <v>46125</v>
      </c>
      <c r="P13" s="90">
        <f t="shared" si="0"/>
        <v>46126</v>
      </c>
      <c r="Q13" s="90">
        <f t="shared" si="0"/>
        <v>46127</v>
      </c>
      <c r="R13" s="90">
        <f t="shared" si="0"/>
        <v>46128</v>
      </c>
      <c r="S13" s="90">
        <f t="shared" si="0"/>
        <v>46129</v>
      </c>
      <c r="T13" s="90">
        <f t="shared" si="0"/>
        <v>46130</v>
      </c>
      <c r="U13" s="90">
        <f t="shared" si="0"/>
        <v>46131</v>
      </c>
      <c r="V13" s="90">
        <f t="shared" si="0"/>
        <v>46132</v>
      </c>
      <c r="W13" s="90">
        <f t="shared" si="0"/>
        <v>46133</v>
      </c>
      <c r="X13" s="90">
        <f t="shared" si="0"/>
        <v>46134</v>
      </c>
      <c r="Y13" s="90">
        <f t="shared" si="0"/>
        <v>46135</v>
      </c>
      <c r="Z13" s="90">
        <f t="shared" si="0"/>
        <v>46136</v>
      </c>
      <c r="AA13" s="90">
        <f t="shared" si="0"/>
        <v>46137</v>
      </c>
      <c r="AB13" s="90">
        <f t="shared" si="0"/>
        <v>46138</v>
      </c>
      <c r="AC13" s="90">
        <f t="shared" si="0"/>
        <v>46139</v>
      </c>
      <c r="AD13" s="90">
        <f t="shared" si="0"/>
        <v>46140</v>
      </c>
      <c r="AE13" s="90">
        <f t="shared" si="0"/>
        <v>46141</v>
      </c>
      <c r="AF13" s="90">
        <f t="shared" si="0"/>
        <v>46142</v>
      </c>
      <c r="AG13" s="90">
        <f t="shared" si="0"/>
        <v>46143</v>
      </c>
    </row>
    <row r="14" spans="1:155" ht="48" customHeight="1" x14ac:dyDescent="0.35">
      <c r="B14" s="75" t="s">
        <v>5</v>
      </c>
      <c r="C14" s="122">
        <v>1548</v>
      </c>
      <c r="D14" s="122">
        <v>1460</v>
      </c>
      <c r="E14" s="122">
        <v>1429</v>
      </c>
      <c r="F14" s="122">
        <v>1398</v>
      </c>
      <c r="G14" s="122">
        <v>1535</v>
      </c>
      <c r="H14" s="122">
        <v>1445</v>
      </c>
      <c r="I14" s="122">
        <v>1605</v>
      </c>
      <c r="J14" s="122">
        <v>1525</v>
      </c>
      <c r="K14" s="122">
        <v>1420</v>
      </c>
      <c r="L14" s="122">
        <v>1483</v>
      </c>
      <c r="M14" s="122">
        <v>1401</v>
      </c>
      <c r="N14" s="122">
        <v>1455</v>
      </c>
      <c r="O14" s="122">
        <v>1481</v>
      </c>
      <c r="P14" s="122">
        <v>1512</v>
      </c>
      <c r="Q14" s="122">
        <v>1456</v>
      </c>
      <c r="R14" s="122">
        <v>1369</v>
      </c>
      <c r="S14" s="122">
        <v>1367</v>
      </c>
      <c r="T14" s="122">
        <v>1411</v>
      </c>
      <c r="U14" s="122">
        <v>1259</v>
      </c>
      <c r="V14" s="122">
        <v>2152</v>
      </c>
      <c r="W14" s="122">
        <v>2694</v>
      </c>
      <c r="X14" s="122">
        <v>2523</v>
      </c>
      <c r="Y14" s="122">
        <v>2537</v>
      </c>
      <c r="Z14" s="122">
        <v>2567</v>
      </c>
      <c r="AA14" s="122">
        <v>2364</v>
      </c>
      <c r="AB14" s="122">
        <v>2623</v>
      </c>
      <c r="AC14" s="122"/>
      <c r="AD14" s="122"/>
      <c r="AE14" s="122"/>
      <c r="AF14" s="122"/>
      <c r="AG14" s="99"/>
    </row>
    <row r="15" spans="1:155" ht="48" customHeight="1" x14ac:dyDescent="0.35">
      <c r="B15" s="75" t="s">
        <v>217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</row>
    <row r="16" spans="1:155" ht="48" customHeight="1" x14ac:dyDescent="0.35">
      <c r="B16" s="58" t="s">
        <v>200</v>
      </c>
      <c r="C16" s="95">
        <v>1636</v>
      </c>
      <c r="D16" s="95">
        <v>1636</v>
      </c>
      <c r="E16" s="95">
        <v>1636</v>
      </c>
      <c r="F16" s="95">
        <v>1636</v>
      </c>
      <c r="G16" s="95">
        <v>1636</v>
      </c>
      <c r="H16" s="95">
        <v>1636</v>
      </c>
      <c r="I16" s="95">
        <v>1636</v>
      </c>
      <c r="J16" s="95">
        <v>1636</v>
      </c>
      <c r="K16" s="95">
        <v>1636</v>
      </c>
      <c r="L16" s="95">
        <v>1636</v>
      </c>
      <c r="M16" s="95">
        <v>1636</v>
      </c>
      <c r="N16" s="95">
        <v>1636</v>
      </c>
      <c r="O16" s="95">
        <v>1636</v>
      </c>
      <c r="P16" s="95">
        <v>1636</v>
      </c>
      <c r="Q16" s="95">
        <v>1636</v>
      </c>
      <c r="R16" s="95">
        <v>1636</v>
      </c>
      <c r="S16" s="95">
        <v>1636</v>
      </c>
      <c r="T16" s="95">
        <v>1636</v>
      </c>
      <c r="U16" s="95">
        <v>1636</v>
      </c>
      <c r="V16" s="95"/>
      <c r="W16" s="95">
        <v>3238</v>
      </c>
      <c r="X16" s="95">
        <v>3238</v>
      </c>
      <c r="Y16" s="95">
        <v>3238</v>
      </c>
      <c r="Z16" s="95">
        <v>3238</v>
      </c>
      <c r="AA16" s="95">
        <v>3238</v>
      </c>
      <c r="AB16" s="95">
        <v>3238</v>
      </c>
      <c r="AC16" s="95">
        <v>3238</v>
      </c>
      <c r="AD16" s="95">
        <v>3238</v>
      </c>
      <c r="AE16" s="95">
        <v>3238</v>
      </c>
      <c r="AF16" s="95">
        <v>3238</v>
      </c>
      <c r="AG16" s="95">
        <v>3238</v>
      </c>
      <c r="AH16" s="95"/>
      <c r="EN16" s="46" t="s">
        <v>465</v>
      </c>
    </row>
    <row r="17" spans="2:34" ht="48" customHeight="1" x14ac:dyDescent="0.35">
      <c r="B17" s="58" t="s">
        <v>201</v>
      </c>
      <c r="C17" s="95">
        <v>1474</v>
      </c>
      <c r="D17" s="95">
        <v>1474</v>
      </c>
      <c r="E17" s="95">
        <v>1474</v>
      </c>
      <c r="F17" s="95">
        <v>1474</v>
      </c>
      <c r="G17" s="95">
        <v>1474</v>
      </c>
      <c r="H17" s="95">
        <v>1474</v>
      </c>
      <c r="I17" s="95">
        <v>1474</v>
      </c>
      <c r="J17" s="95">
        <v>1474</v>
      </c>
      <c r="K17" s="95">
        <v>1474</v>
      </c>
      <c r="L17" s="95">
        <v>1474</v>
      </c>
      <c r="M17" s="95">
        <v>1474</v>
      </c>
      <c r="N17" s="95">
        <v>1474</v>
      </c>
      <c r="O17" s="95">
        <v>1474</v>
      </c>
      <c r="P17" s="95">
        <v>1474</v>
      </c>
      <c r="Q17" s="95">
        <v>1474</v>
      </c>
      <c r="R17" s="95">
        <v>1474</v>
      </c>
      <c r="S17" s="95">
        <v>1474</v>
      </c>
      <c r="T17" s="95">
        <v>1474</v>
      </c>
      <c r="U17" s="95">
        <v>1474</v>
      </c>
      <c r="V17" s="95"/>
      <c r="W17" s="95">
        <v>2857</v>
      </c>
      <c r="X17" s="95">
        <v>2857</v>
      </c>
      <c r="Y17" s="95">
        <v>2857</v>
      </c>
      <c r="Z17" s="95">
        <v>2857</v>
      </c>
      <c r="AA17" s="95">
        <v>2857</v>
      </c>
      <c r="AB17" s="95">
        <v>2857</v>
      </c>
      <c r="AC17" s="95">
        <v>2857</v>
      </c>
      <c r="AD17" s="95">
        <v>2857</v>
      </c>
      <c r="AE17" s="95">
        <v>2857</v>
      </c>
      <c r="AF17" s="95">
        <v>2857</v>
      </c>
      <c r="AG17" s="95">
        <v>2857</v>
      </c>
      <c r="AH17" s="95"/>
    </row>
    <row r="18" spans="2:34" ht="48" customHeight="1" x14ac:dyDescent="0.35">
      <c r="B18" s="58" t="s">
        <v>225</v>
      </c>
      <c r="C18" s="95">
        <v>1312</v>
      </c>
      <c r="D18" s="95">
        <v>1312</v>
      </c>
      <c r="E18" s="95">
        <v>1312</v>
      </c>
      <c r="F18" s="95">
        <v>1312</v>
      </c>
      <c r="G18" s="95">
        <v>1312</v>
      </c>
      <c r="H18" s="95">
        <v>1312</v>
      </c>
      <c r="I18" s="95">
        <v>1312</v>
      </c>
      <c r="J18" s="95">
        <v>1312</v>
      </c>
      <c r="K18" s="95">
        <v>1312</v>
      </c>
      <c r="L18" s="95">
        <v>1312</v>
      </c>
      <c r="M18" s="95">
        <v>1312</v>
      </c>
      <c r="N18" s="95">
        <v>1312</v>
      </c>
      <c r="O18" s="95">
        <v>1312</v>
      </c>
      <c r="P18" s="95">
        <v>1312</v>
      </c>
      <c r="Q18" s="95">
        <v>1312</v>
      </c>
      <c r="R18" s="95">
        <v>1312</v>
      </c>
      <c r="S18" s="95">
        <v>1312</v>
      </c>
      <c r="T18" s="95">
        <v>1312</v>
      </c>
      <c r="U18" s="95">
        <v>1312</v>
      </c>
      <c r="V18" s="95"/>
      <c r="W18" s="95">
        <v>2476</v>
      </c>
      <c r="X18" s="95">
        <v>2476</v>
      </c>
      <c r="Y18" s="95">
        <v>2476</v>
      </c>
      <c r="Z18" s="95">
        <v>2476</v>
      </c>
      <c r="AA18" s="95">
        <v>2476</v>
      </c>
      <c r="AB18" s="95">
        <v>2476</v>
      </c>
      <c r="AC18" s="95">
        <v>2476</v>
      </c>
      <c r="AD18" s="95">
        <v>2476</v>
      </c>
      <c r="AE18" s="95">
        <v>2476</v>
      </c>
      <c r="AF18" s="95">
        <v>2476</v>
      </c>
      <c r="AG18" s="95">
        <v>2476</v>
      </c>
      <c r="AH18" s="95"/>
    </row>
    <row r="19" spans="2:34" ht="63" x14ac:dyDescent="0.35">
      <c r="B19" s="96" t="s">
        <v>192</v>
      </c>
      <c r="C19" s="248">
        <v>1</v>
      </c>
      <c r="D19" s="248"/>
      <c r="E19" s="248"/>
      <c r="F19" s="248"/>
      <c r="G19" s="248"/>
      <c r="H19" s="248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4" ht="26.25" x14ac:dyDescent="0.4">
      <c r="B20" s="98" t="s">
        <v>193</v>
      </c>
      <c r="C20" s="249" t="s">
        <v>194</v>
      </c>
      <c r="D20" s="249"/>
      <c r="E20" s="249"/>
      <c r="F20" s="249"/>
      <c r="G20" s="249"/>
      <c r="H20" s="249"/>
    </row>
    <row r="21" spans="2:34" ht="26.25" x14ac:dyDescent="0.4">
      <c r="B21" s="98" t="s">
        <v>197</v>
      </c>
      <c r="C21" s="246" t="s">
        <v>226</v>
      </c>
      <c r="D21" s="246"/>
      <c r="E21" s="246"/>
      <c r="F21" s="246"/>
      <c r="G21" s="246"/>
      <c r="H21" s="246"/>
    </row>
    <row r="22" spans="2:34" ht="26.25" customHeight="1" x14ac:dyDescent="0.35">
      <c r="B22" s="96" t="s">
        <v>200</v>
      </c>
      <c r="C22" s="95">
        <v>3167.5</v>
      </c>
      <c r="D22" s="100"/>
      <c r="E22" s="94"/>
      <c r="F22" s="100"/>
      <c r="G22" s="94"/>
      <c r="H22" s="100"/>
    </row>
    <row r="23" spans="2:34" ht="26.25" customHeight="1" x14ac:dyDescent="0.35">
      <c r="B23" s="96" t="s">
        <v>201</v>
      </c>
      <c r="C23" s="95">
        <v>2927.4</v>
      </c>
      <c r="D23" s="100"/>
      <c r="E23" s="94"/>
      <c r="F23" s="100"/>
      <c r="G23" s="94"/>
      <c r="H23" s="100"/>
    </row>
    <row r="24" spans="2:34" ht="23.25" x14ac:dyDescent="0.35">
      <c r="B24" s="96" t="s">
        <v>202</v>
      </c>
      <c r="C24" s="95">
        <v>2687.3</v>
      </c>
      <c r="D24" s="100"/>
      <c r="E24" s="94"/>
      <c r="F24" s="100"/>
      <c r="G24" s="94"/>
      <c r="H24" s="100"/>
    </row>
    <row r="25" spans="2:34" ht="26.25" customHeight="1" x14ac:dyDescent="0.35">
      <c r="B25" s="96" t="s">
        <v>203</v>
      </c>
      <c r="C25" s="246" t="s">
        <v>204</v>
      </c>
      <c r="D25" s="246"/>
      <c r="E25" s="246"/>
      <c r="F25" s="246"/>
      <c r="G25" s="246"/>
      <c r="H25" s="246"/>
    </row>
    <row r="26" spans="2:34" ht="26.25" customHeight="1" x14ac:dyDescent="0.35">
      <c r="B26" s="96" t="s">
        <v>206</v>
      </c>
      <c r="C26" s="246" t="s">
        <v>207</v>
      </c>
      <c r="D26" s="246"/>
      <c r="E26" s="246"/>
      <c r="F26" s="246"/>
      <c r="G26" s="246"/>
      <c r="H26" s="246"/>
    </row>
    <row r="27" spans="2:34" ht="26.25" customHeight="1" x14ac:dyDescent="0.35">
      <c r="B27" s="96" t="s">
        <v>209</v>
      </c>
      <c r="C27" s="246"/>
      <c r="D27" s="246"/>
      <c r="E27" s="246"/>
      <c r="F27" s="246"/>
      <c r="G27" s="246"/>
      <c r="H27" s="246"/>
    </row>
    <row r="28" spans="2:34" ht="63" customHeight="1" x14ac:dyDescent="0.35">
      <c r="B28" s="96" t="s">
        <v>209</v>
      </c>
      <c r="C28" s="246"/>
      <c r="D28" s="246"/>
      <c r="E28" s="246"/>
      <c r="F28" s="246"/>
      <c r="G28" s="246"/>
      <c r="H28" s="246"/>
    </row>
    <row r="29" spans="2:34" x14ac:dyDescent="0.25">
      <c r="G29" s="46">
        <v>96.8888888888889</v>
      </c>
    </row>
    <row r="30" spans="2:34" x14ac:dyDescent="0.25">
      <c r="G30" s="46">
        <v>98.6666666666667</v>
      </c>
    </row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100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99.095022624434407</v>
      </c>
      <c r="YW52" s="102"/>
    </row>
    <row r="53" spans="3:701" x14ac:dyDescent="0.25">
      <c r="YW53" s="102"/>
    </row>
    <row r="54" spans="3:701" x14ac:dyDescent="0.25">
      <c r="YW54" s="102"/>
    </row>
    <row r="55" spans="3:701" ht="23.25" x14ac:dyDescent="0.35">
      <c r="C55" s="95">
        <v>3227.9317550937376</v>
      </c>
      <c r="D55" s="95">
        <v>3227.9317550937376</v>
      </c>
      <c r="E55" s="95">
        <v>3244.391848175916</v>
      </c>
      <c r="F55" s="95">
        <v>3244.391848175916</v>
      </c>
      <c r="G55" s="95">
        <v>3244.391848175916</v>
      </c>
      <c r="H55" s="95">
        <v>3142.501306487703</v>
      </c>
      <c r="I55" s="95">
        <v>3200.7244731666819</v>
      </c>
      <c r="J55" s="95">
        <v>3244.391848175916</v>
      </c>
      <c r="K55" s="95">
        <v>3244.391848175916</v>
      </c>
      <c r="L55" s="95">
        <v>3221.4420021199562</v>
      </c>
      <c r="M55" s="95">
        <v>3221.4420021199562</v>
      </c>
      <c r="N55" s="95">
        <v>3221.4420021199562</v>
      </c>
      <c r="O55" s="95">
        <v>3221.4420021199562</v>
      </c>
      <c r="P55" s="95">
        <v>3221.4420021199562</v>
      </c>
      <c r="Q55" s="95">
        <v>3221.4420021199562</v>
      </c>
      <c r="R55" s="95">
        <v>3221.6622924449321</v>
      </c>
      <c r="S55" s="95">
        <v>3221.6622924449321</v>
      </c>
      <c r="T55" s="95">
        <v>3221.6622924449321</v>
      </c>
      <c r="U55" s="95">
        <v>3221.6622924449321</v>
      </c>
      <c r="V55" s="95">
        <v>3120.4855753667348</v>
      </c>
      <c r="W55" s="95">
        <v>3182.8646748801193</v>
      </c>
      <c r="X55" s="95">
        <v>3226.2883892694194</v>
      </c>
      <c r="Y55" s="95">
        <v>3226.2883892694194</v>
      </c>
      <c r="Z55" s="95">
        <v>3226.2883892694194</v>
      </c>
      <c r="AA55" s="95">
        <v>3218.88663435024</v>
      </c>
      <c r="AB55" s="95">
        <v>3236.4258992745317</v>
      </c>
      <c r="AC55" s="95">
        <v>3236.4258992745317</v>
      </c>
      <c r="AD55" s="95">
        <v>3236.4258992745317</v>
      </c>
      <c r="AE55" s="95">
        <v>3236.4258992745317</v>
      </c>
      <c r="AF55" s="95">
        <v>3247.1357857320149</v>
      </c>
      <c r="AG55" s="95">
        <v>3247.1357857320149</v>
      </c>
    </row>
  </sheetData>
  <mergeCells count="37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  <mergeCell ref="C28:D28"/>
    <mergeCell ref="E28:F28"/>
    <mergeCell ref="G28:H28"/>
  </mergeCells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9" tint="0.59999389629810485"/>
    <pageSetUpPr fitToPage="1"/>
  </sheetPr>
  <dimension ref="B1:ZY54"/>
  <sheetViews>
    <sheetView zoomScale="25" zoomScaleNormal="25" workbookViewId="0">
      <selection activeCell="AB4" sqref="AB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52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OPE of CDQ Power plant</v>
      </c>
      <c r="DR1" s="56" t="str">
        <f>S6</f>
        <v>%</v>
      </c>
    </row>
    <row r="2" spans="2:152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52" ht="41.45" customHeight="1" x14ac:dyDescent="0.5">
      <c r="B3" s="251" t="s">
        <v>173</v>
      </c>
      <c r="C3" s="251"/>
      <c r="D3" s="251"/>
      <c r="E3" s="251"/>
      <c r="F3" s="252"/>
      <c r="G3" s="257">
        <f>EK2</f>
        <v>45658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4"/>
      <c r="AB3" s="250">
        <f>EK3</f>
        <v>0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f>'MASTER DATA'!Q646</f>
        <v>92</v>
      </c>
      <c r="DQ3" s="69">
        <f>'MASTER DATA'!R646</f>
        <v>92</v>
      </c>
      <c r="DR3" s="69">
        <f>'MASTER DATA'!S646</f>
        <v>92</v>
      </c>
      <c r="DS3" s="69">
        <f>'MASTER DATA'!T646</f>
        <v>92</v>
      </c>
      <c r="DT3" s="69">
        <f>'MASTER DATA'!U646</f>
        <v>92</v>
      </c>
      <c r="DU3" s="69">
        <f>'MASTER DATA'!V646</f>
        <v>92</v>
      </c>
      <c r="DV3" s="69">
        <f>'MASTER DATA'!W646</f>
        <v>92</v>
      </c>
      <c r="DW3" s="69">
        <f>'MASTER DATA'!X646</f>
        <v>92</v>
      </c>
      <c r="DX3" s="69">
        <f>'MASTER DATA'!Y646</f>
        <v>92</v>
      </c>
      <c r="DY3" s="69">
        <f>'MASTER DATA'!Z646</f>
        <v>92</v>
      </c>
      <c r="DZ3" s="69">
        <f>'MASTER DATA'!AA646</f>
        <v>92</v>
      </c>
      <c r="EA3" s="69">
        <f>'MASTER DATA'!AB646</f>
        <v>92</v>
      </c>
      <c r="EB3" s="69">
        <f>'MASTER DATA'!AC646</f>
        <v>92</v>
      </c>
      <c r="EC3" s="69">
        <f>'MASTER DATA'!AD646</f>
        <v>92</v>
      </c>
      <c r="ED3" s="69">
        <f>'MASTER DATA'!AE646</f>
        <v>92</v>
      </c>
      <c r="EE3" s="69">
        <f>'MASTER DATA'!AF646</f>
        <v>92</v>
      </c>
      <c r="EF3" s="69">
        <f>'MASTER DATA'!AG646</f>
        <v>92</v>
      </c>
      <c r="EG3" s="69">
        <f>'MASTER DATA'!AH646</f>
        <v>92</v>
      </c>
      <c r="EH3" s="69">
        <f>'MASTER DATA'!AI646</f>
        <v>92</v>
      </c>
      <c r="EI3" s="69">
        <f>'MASTER DATA'!AJ646</f>
        <v>92</v>
      </c>
      <c r="EJ3" s="69">
        <f>'MASTER DATA'!AK646</f>
        <v>92</v>
      </c>
      <c r="EK3" s="69">
        <f>'MASTER DATA'!AL646</f>
        <v>0</v>
      </c>
      <c r="EL3" s="69">
        <f>'MASTER DATA'!AM646</f>
        <v>0</v>
      </c>
      <c r="EM3" s="69">
        <f>'MASTER DATA'!AN646</f>
        <v>0</v>
      </c>
      <c r="EN3" s="69">
        <f>'MASTER DATA'!AO646</f>
        <v>0</v>
      </c>
      <c r="EO3" s="69">
        <f>'MASTER DATA'!AP646</f>
        <v>0</v>
      </c>
      <c r="EP3" s="69">
        <f>'MASTER DATA'!AQ646</f>
        <v>0</v>
      </c>
      <c r="EQ3" s="69">
        <f>'MASTER DATA'!AR646</f>
        <v>0</v>
      </c>
      <c r="ER3" s="69">
        <f>'MASTER DATA'!AS103</f>
        <v>0</v>
      </c>
      <c r="ES3" s="69">
        <f>'MASTER DATA'!AT103</f>
        <v>0</v>
      </c>
      <c r="ET3" s="69">
        <f>'MASTER DATA'!AU103</f>
        <v>0</v>
      </c>
      <c r="EU3" s="69">
        <f>'MASTER DATA'!AV103</f>
        <v>0</v>
      </c>
      <c r="EV3" s="69">
        <f>'MASTER DATA'!AW103</f>
        <v>0</v>
      </c>
    </row>
    <row r="4" spans="2:152" ht="41.45" customHeight="1" x14ac:dyDescent="0.5">
      <c r="B4" s="252" t="s">
        <v>177</v>
      </c>
      <c r="C4" s="259"/>
      <c r="D4" s="259"/>
      <c r="E4" s="259"/>
      <c r="F4" s="259"/>
      <c r="G4" s="260" t="s">
        <v>389</v>
      </c>
      <c r="H4" s="261"/>
      <c r="I4" s="261"/>
      <c r="J4" s="261"/>
      <c r="K4" s="261"/>
      <c r="L4" s="261"/>
      <c r="M4" s="261"/>
      <c r="N4" s="262"/>
      <c r="O4" s="60" t="s">
        <v>392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69">
        <f>'MASTER DATA'!Q647</f>
        <v>95.17</v>
      </c>
      <c r="DQ4" s="69">
        <f>'MASTER DATA'!R647</f>
        <v>94.11</v>
      </c>
      <c r="DR4" s="69">
        <f>'MASTER DATA'!S647</f>
        <v>81.14</v>
      </c>
      <c r="DS4" s="69">
        <f>'MASTER DATA'!T647</f>
        <v>93.63</v>
      </c>
      <c r="DT4" s="69">
        <f>'MASTER DATA'!U647</f>
        <v>95.39</v>
      </c>
      <c r="DU4" s="69">
        <f>'MASTER DATA'!V647</f>
        <v>94.01</v>
      </c>
      <c r="DV4" s="69">
        <f>'MASTER DATA'!W647</f>
        <v>92.11</v>
      </c>
      <c r="DW4" s="69">
        <f>'MASTER DATA'!X647</f>
        <v>94.52</v>
      </c>
      <c r="DX4" s="69">
        <f>'MASTER DATA'!Y647</f>
        <v>86.33</v>
      </c>
      <c r="DY4" s="69">
        <f>'MASTER DATA'!Z647</f>
        <v>84.74</v>
      </c>
      <c r="DZ4" s="69">
        <f>'MASTER DATA'!AA647</f>
        <v>94.21</v>
      </c>
      <c r="EA4" s="69">
        <f>'MASTER DATA'!AB647</f>
        <v>94.56</v>
      </c>
      <c r="EB4" s="69">
        <f>'MASTER DATA'!AC647</f>
        <v>91.182000000000002</v>
      </c>
      <c r="EC4" s="69">
        <f>'MASTER DATA'!AD647</f>
        <v>94.81</v>
      </c>
      <c r="ED4" s="69">
        <f>'MASTER DATA'!AE647</f>
        <v>78.930000000000007</v>
      </c>
      <c r="EE4" s="69">
        <f>'MASTER DATA'!AF647</f>
        <v>92.78</v>
      </c>
      <c r="EF4" s="69">
        <f>'MASTER DATA'!AG647</f>
        <v>0</v>
      </c>
      <c r="EG4" s="69">
        <f>'MASTER DATA'!AH647</f>
        <v>0</v>
      </c>
      <c r="EH4" s="69">
        <f>'MASTER DATA'!AI647</f>
        <v>0</v>
      </c>
      <c r="EI4" s="69">
        <f>'MASTER DATA'!AJ647</f>
        <v>0</v>
      </c>
      <c r="EJ4" s="69">
        <f>'MASTER DATA'!AK647</f>
        <v>0</v>
      </c>
      <c r="EK4" s="69">
        <f>'MASTER DATA'!AL647</f>
        <v>0</v>
      </c>
      <c r="EL4" s="69">
        <f>'MASTER DATA'!AM647</f>
        <v>0</v>
      </c>
      <c r="EM4" s="69">
        <f>'MASTER DATA'!AN647</f>
        <v>0</v>
      </c>
      <c r="EN4" s="69">
        <f>'MASTER DATA'!AO647</f>
        <v>0</v>
      </c>
      <c r="EO4" s="69">
        <f>'MASTER DATA'!AP647</f>
        <v>0</v>
      </c>
      <c r="EP4" s="69">
        <f>'MASTER DATA'!AQ647</f>
        <v>0</v>
      </c>
      <c r="EQ4" s="69">
        <f>'MASTER DATA'!AR647</f>
        <v>0</v>
      </c>
      <c r="ER4" s="69">
        <f>'MASTER DATA'!AS104</f>
        <v>0</v>
      </c>
      <c r="ES4" s="69">
        <f>'MASTER DATA'!AT104</f>
        <v>0</v>
      </c>
      <c r="ET4" s="69">
        <f>'MASTER DATA'!AU104</f>
        <v>0</v>
      </c>
      <c r="EU4" s="69">
        <f>'MASTER DATA'!AV104</f>
        <v>0</v>
      </c>
      <c r="EV4" s="69">
        <f>'MASTER DATA'!AW104</f>
        <v>0</v>
      </c>
    </row>
    <row r="5" spans="2:152" ht="41.45" customHeight="1" x14ac:dyDescent="0.5">
      <c r="B5" s="252" t="s">
        <v>182</v>
      </c>
      <c r="C5" s="259"/>
      <c r="D5" s="259"/>
      <c r="E5" s="259"/>
      <c r="F5" s="259"/>
      <c r="G5" s="260" t="s">
        <v>183</v>
      </c>
      <c r="H5" s="261"/>
      <c r="I5" s="261"/>
      <c r="J5" s="261"/>
      <c r="K5" s="261"/>
      <c r="L5" s="261"/>
      <c r="M5" s="261"/>
      <c r="N5" s="262"/>
      <c r="O5" s="60" t="s">
        <v>240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52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172" t="str">
        <f>'MASTER DATA'!C646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52" s="75" customFormat="1" ht="38.25" customHeight="1" x14ac:dyDescent="0.5">
      <c r="B7" s="251" t="s">
        <v>188</v>
      </c>
      <c r="C7" s="251"/>
      <c r="D7" s="251"/>
      <c r="E7" s="251"/>
      <c r="F7" s="252"/>
      <c r="G7" s="296" t="str">
        <f>'MASTER DATA'!B646</f>
        <v>OPE of CDQ Power plant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50">
        <f>EJ4</f>
        <v>0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52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52" ht="195" customHeight="1" x14ac:dyDescent="0.35">
      <c r="B9" s="83"/>
      <c r="G9" s="84">
        <f>ED4</f>
        <v>78.930000000000007</v>
      </c>
      <c r="AH9" s="57"/>
      <c r="AK9" s="75">
        <f>222/224*100</f>
        <v>99.107142857142861</v>
      </c>
    </row>
    <row r="10" spans="2:152" ht="408.75" customHeight="1" x14ac:dyDescent="0.25">
      <c r="B10" s="247" t="str">
        <f>G7</f>
        <v>OPE of CDQ Power plant</v>
      </c>
      <c r="G10" s="84">
        <f>EE3</f>
        <v>92</v>
      </c>
      <c r="AH10" s="57"/>
      <c r="AI10" s="85"/>
    </row>
    <row r="11" spans="2:152" ht="408" customHeight="1" x14ac:dyDescent="0.25">
      <c r="B11" s="247"/>
      <c r="AH11" s="57"/>
    </row>
    <row r="12" spans="2:152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52" s="91" customFormat="1" ht="105.75" customHeight="1" x14ac:dyDescent="0.25">
      <c r="B13" s="89" t="s">
        <v>191</v>
      </c>
      <c r="C13" s="90">
        <f>G3</f>
        <v>45658</v>
      </c>
      <c r="D13" s="90">
        <f>C13+1</f>
        <v>45659</v>
      </c>
      <c r="E13" s="90">
        <f t="shared" ref="E13:AG13" si="0">D13+1</f>
        <v>45660</v>
      </c>
      <c r="F13" s="90">
        <f t="shared" si="0"/>
        <v>45661</v>
      </c>
      <c r="G13" s="90">
        <f t="shared" si="0"/>
        <v>45662</v>
      </c>
      <c r="H13" s="90">
        <f t="shared" si="0"/>
        <v>45663</v>
      </c>
      <c r="I13" s="90">
        <f t="shared" si="0"/>
        <v>45664</v>
      </c>
      <c r="J13" s="90">
        <f t="shared" si="0"/>
        <v>45665</v>
      </c>
      <c r="K13" s="90">
        <f t="shared" si="0"/>
        <v>45666</v>
      </c>
      <c r="L13" s="90">
        <f t="shared" si="0"/>
        <v>45667</v>
      </c>
      <c r="M13" s="90">
        <f t="shared" si="0"/>
        <v>45668</v>
      </c>
      <c r="N13" s="90">
        <f t="shared" si="0"/>
        <v>45669</v>
      </c>
      <c r="O13" s="90">
        <f t="shared" si="0"/>
        <v>45670</v>
      </c>
      <c r="P13" s="90">
        <f t="shared" si="0"/>
        <v>45671</v>
      </c>
      <c r="Q13" s="90">
        <f t="shared" si="0"/>
        <v>45672</v>
      </c>
      <c r="R13" s="90">
        <f t="shared" si="0"/>
        <v>45673</v>
      </c>
      <c r="S13" s="90">
        <f t="shared" si="0"/>
        <v>45674</v>
      </c>
      <c r="T13" s="90">
        <f t="shared" si="0"/>
        <v>45675</v>
      </c>
      <c r="U13" s="90">
        <f t="shared" si="0"/>
        <v>45676</v>
      </c>
      <c r="V13" s="90">
        <f t="shared" si="0"/>
        <v>45677</v>
      </c>
      <c r="W13" s="90">
        <f t="shared" si="0"/>
        <v>45678</v>
      </c>
      <c r="X13" s="90">
        <f t="shared" si="0"/>
        <v>45679</v>
      </c>
      <c r="Y13" s="90">
        <f t="shared" si="0"/>
        <v>45680</v>
      </c>
      <c r="Z13" s="90">
        <f t="shared" si="0"/>
        <v>45681</v>
      </c>
      <c r="AA13" s="90">
        <f t="shared" si="0"/>
        <v>45682</v>
      </c>
      <c r="AB13" s="90">
        <f t="shared" si="0"/>
        <v>45683</v>
      </c>
      <c r="AC13" s="90">
        <f t="shared" si="0"/>
        <v>45684</v>
      </c>
      <c r="AD13" s="90">
        <f t="shared" si="0"/>
        <v>45685</v>
      </c>
      <c r="AE13" s="90">
        <f t="shared" si="0"/>
        <v>45686</v>
      </c>
      <c r="AF13" s="90">
        <f t="shared" si="0"/>
        <v>45687</v>
      </c>
      <c r="AG13" s="90">
        <f t="shared" si="0"/>
        <v>45688</v>
      </c>
    </row>
    <row r="14" spans="2:152" ht="48" customHeight="1" x14ac:dyDescent="0.35">
      <c r="B14" s="75" t="s">
        <v>5</v>
      </c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99"/>
    </row>
    <row r="15" spans="2:152" ht="48" customHeight="1" x14ac:dyDescent="0.35">
      <c r="B15" s="75" t="s">
        <v>217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</row>
    <row r="16" spans="2:152" ht="48" customHeight="1" x14ac:dyDescent="0.35">
      <c r="B16" s="58" t="s">
        <v>200</v>
      </c>
      <c r="C16" s="95">
        <v>101.38</v>
      </c>
      <c r="D16" s="95">
        <f>C16</f>
        <v>101.38</v>
      </c>
      <c r="E16" s="122">
        <f t="shared" ref="E16:T18" si="1">D16</f>
        <v>101.38</v>
      </c>
      <c r="F16" s="122">
        <f t="shared" si="1"/>
        <v>101.38</v>
      </c>
      <c r="G16" s="122">
        <f t="shared" si="1"/>
        <v>101.38</v>
      </c>
      <c r="H16" s="122">
        <f t="shared" si="1"/>
        <v>101.38</v>
      </c>
      <c r="I16" s="122">
        <f t="shared" si="1"/>
        <v>101.38</v>
      </c>
      <c r="J16" s="122">
        <f t="shared" si="1"/>
        <v>101.38</v>
      </c>
      <c r="K16" s="122">
        <f t="shared" si="1"/>
        <v>101.38</v>
      </c>
      <c r="L16" s="122">
        <f t="shared" si="1"/>
        <v>101.38</v>
      </c>
      <c r="M16" s="122">
        <f t="shared" si="1"/>
        <v>101.38</v>
      </c>
      <c r="N16" s="122">
        <f t="shared" si="1"/>
        <v>101.38</v>
      </c>
      <c r="O16" s="122">
        <f t="shared" si="1"/>
        <v>101.38</v>
      </c>
      <c r="P16" s="122">
        <f t="shared" si="1"/>
        <v>101.38</v>
      </c>
      <c r="Q16" s="122">
        <f t="shared" si="1"/>
        <v>101.38</v>
      </c>
      <c r="R16" s="122">
        <f t="shared" si="1"/>
        <v>101.38</v>
      </c>
      <c r="S16" s="122">
        <f t="shared" si="1"/>
        <v>101.38</v>
      </c>
      <c r="T16" s="122">
        <f t="shared" si="1"/>
        <v>101.38</v>
      </c>
      <c r="U16" s="122">
        <f t="shared" ref="T16:AG18" si="2">T16</f>
        <v>101.38</v>
      </c>
      <c r="V16" s="122">
        <f t="shared" si="2"/>
        <v>101.38</v>
      </c>
      <c r="W16" s="122">
        <f t="shared" si="2"/>
        <v>101.38</v>
      </c>
      <c r="X16" s="122">
        <f t="shared" si="2"/>
        <v>101.38</v>
      </c>
      <c r="Y16" s="122">
        <f t="shared" si="2"/>
        <v>101.38</v>
      </c>
      <c r="Z16" s="122">
        <f t="shared" si="2"/>
        <v>101.38</v>
      </c>
      <c r="AA16" s="122">
        <f t="shared" si="2"/>
        <v>101.38</v>
      </c>
      <c r="AB16" s="122">
        <f t="shared" si="2"/>
        <v>101.38</v>
      </c>
      <c r="AC16" s="122">
        <f t="shared" si="2"/>
        <v>101.38</v>
      </c>
      <c r="AD16" s="122">
        <f t="shared" si="2"/>
        <v>101.38</v>
      </c>
      <c r="AE16" s="122">
        <f t="shared" si="2"/>
        <v>101.38</v>
      </c>
      <c r="AF16" s="122">
        <f t="shared" si="2"/>
        <v>101.38</v>
      </c>
      <c r="AG16" s="122">
        <f t="shared" si="2"/>
        <v>101.38</v>
      </c>
      <c r="AH16" s="92"/>
    </row>
    <row r="17" spans="2:33" ht="48" customHeight="1" x14ac:dyDescent="0.35">
      <c r="B17" s="58" t="s">
        <v>201</v>
      </c>
      <c r="C17" s="99">
        <v>94.68</v>
      </c>
      <c r="D17" s="99">
        <f>C17</f>
        <v>94.68</v>
      </c>
      <c r="E17" s="122">
        <f t="shared" si="1"/>
        <v>94.68</v>
      </c>
      <c r="F17" s="122">
        <f t="shared" si="1"/>
        <v>94.68</v>
      </c>
      <c r="G17" s="122">
        <f t="shared" si="1"/>
        <v>94.68</v>
      </c>
      <c r="H17" s="122">
        <f t="shared" si="1"/>
        <v>94.68</v>
      </c>
      <c r="I17" s="122">
        <f t="shared" si="1"/>
        <v>94.68</v>
      </c>
      <c r="J17" s="122">
        <f t="shared" si="1"/>
        <v>94.68</v>
      </c>
      <c r="K17" s="122">
        <f t="shared" si="1"/>
        <v>94.68</v>
      </c>
      <c r="L17" s="122">
        <f t="shared" si="1"/>
        <v>94.68</v>
      </c>
      <c r="M17" s="122">
        <f t="shared" si="1"/>
        <v>94.68</v>
      </c>
      <c r="N17" s="122">
        <f t="shared" si="1"/>
        <v>94.68</v>
      </c>
      <c r="O17" s="122">
        <f t="shared" si="1"/>
        <v>94.68</v>
      </c>
      <c r="P17" s="122">
        <f t="shared" si="1"/>
        <v>94.68</v>
      </c>
      <c r="Q17" s="122">
        <f t="shared" si="1"/>
        <v>94.68</v>
      </c>
      <c r="R17" s="122">
        <f t="shared" si="1"/>
        <v>94.68</v>
      </c>
      <c r="S17" s="122">
        <f t="shared" si="1"/>
        <v>94.68</v>
      </c>
      <c r="T17" s="122">
        <f t="shared" si="2"/>
        <v>94.68</v>
      </c>
      <c r="U17" s="122">
        <f t="shared" si="2"/>
        <v>94.68</v>
      </c>
      <c r="V17" s="122">
        <f t="shared" si="2"/>
        <v>94.68</v>
      </c>
      <c r="W17" s="122">
        <f t="shared" si="2"/>
        <v>94.68</v>
      </c>
      <c r="X17" s="122">
        <f t="shared" si="2"/>
        <v>94.68</v>
      </c>
      <c r="Y17" s="122">
        <f t="shared" si="2"/>
        <v>94.68</v>
      </c>
      <c r="Z17" s="122">
        <f t="shared" si="2"/>
        <v>94.68</v>
      </c>
      <c r="AA17" s="122">
        <f t="shared" si="2"/>
        <v>94.68</v>
      </c>
      <c r="AB17" s="122">
        <f t="shared" si="2"/>
        <v>94.68</v>
      </c>
      <c r="AC17" s="122">
        <f t="shared" si="2"/>
        <v>94.68</v>
      </c>
      <c r="AD17" s="122">
        <f t="shared" si="2"/>
        <v>94.68</v>
      </c>
      <c r="AE17" s="122">
        <f t="shared" si="2"/>
        <v>94.68</v>
      </c>
      <c r="AF17" s="122">
        <f t="shared" si="2"/>
        <v>94.68</v>
      </c>
      <c r="AG17" s="122">
        <f t="shared" si="2"/>
        <v>94.68</v>
      </c>
    </row>
    <row r="18" spans="2:33" ht="48" customHeight="1" x14ac:dyDescent="0.35">
      <c r="B18" s="58" t="s">
        <v>225</v>
      </c>
      <c r="C18" s="99">
        <v>87.98</v>
      </c>
      <c r="D18" s="99">
        <f>C18</f>
        <v>87.98</v>
      </c>
      <c r="E18" s="122">
        <f t="shared" si="1"/>
        <v>87.98</v>
      </c>
      <c r="F18" s="122">
        <f t="shared" si="1"/>
        <v>87.98</v>
      </c>
      <c r="G18" s="122">
        <f t="shared" si="1"/>
        <v>87.98</v>
      </c>
      <c r="H18" s="122">
        <f t="shared" si="1"/>
        <v>87.98</v>
      </c>
      <c r="I18" s="122">
        <f t="shared" si="1"/>
        <v>87.98</v>
      </c>
      <c r="J18" s="122">
        <f t="shared" si="1"/>
        <v>87.98</v>
      </c>
      <c r="K18" s="122">
        <f t="shared" si="1"/>
        <v>87.98</v>
      </c>
      <c r="L18" s="122">
        <f t="shared" si="1"/>
        <v>87.98</v>
      </c>
      <c r="M18" s="122">
        <f t="shared" si="1"/>
        <v>87.98</v>
      </c>
      <c r="N18" s="122">
        <f t="shared" si="1"/>
        <v>87.98</v>
      </c>
      <c r="O18" s="122">
        <f t="shared" si="1"/>
        <v>87.98</v>
      </c>
      <c r="P18" s="122">
        <f t="shared" si="1"/>
        <v>87.98</v>
      </c>
      <c r="Q18" s="122">
        <f t="shared" si="1"/>
        <v>87.98</v>
      </c>
      <c r="R18" s="122">
        <f t="shared" si="1"/>
        <v>87.98</v>
      </c>
      <c r="S18" s="122">
        <f t="shared" si="1"/>
        <v>87.98</v>
      </c>
      <c r="T18" s="122">
        <f t="shared" si="1"/>
        <v>87.98</v>
      </c>
      <c r="U18" s="122">
        <f t="shared" si="2"/>
        <v>87.98</v>
      </c>
      <c r="V18" s="122">
        <f t="shared" si="2"/>
        <v>87.98</v>
      </c>
      <c r="W18" s="122">
        <f t="shared" si="2"/>
        <v>87.98</v>
      </c>
      <c r="X18" s="122">
        <f t="shared" si="2"/>
        <v>87.98</v>
      </c>
      <c r="Y18" s="122">
        <f t="shared" si="2"/>
        <v>87.98</v>
      </c>
      <c r="Z18" s="122">
        <f t="shared" si="2"/>
        <v>87.98</v>
      </c>
      <c r="AA18" s="122">
        <f t="shared" si="2"/>
        <v>87.98</v>
      </c>
      <c r="AB18" s="122">
        <f t="shared" si="2"/>
        <v>87.98</v>
      </c>
      <c r="AC18" s="122">
        <f t="shared" si="2"/>
        <v>87.98</v>
      </c>
      <c r="AD18" s="122">
        <f t="shared" si="2"/>
        <v>87.98</v>
      </c>
      <c r="AE18" s="122">
        <f t="shared" si="2"/>
        <v>87.98</v>
      </c>
      <c r="AF18" s="122">
        <f t="shared" si="2"/>
        <v>87.98</v>
      </c>
      <c r="AG18" s="122">
        <f t="shared" si="2"/>
        <v>87.98</v>
      </c>
    </row>
    <row r="19" spans="2:33" ht="18.75" x14ac:dyDescent="0.3">
      <c r="B19" s="97"/>
      <c r="C19" s="97"/>
      <c r="D19" s="122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ht="63" x14ac:dyDescent="0.35">
      <c r="B20" s="96" t="s">
        <v>192</v>
      </c>
      <c r="C20" s="248">
        <v>1</v>
      </c>
      <c r="D20" s="248"/>
      <c r="E20" s="248"/>
      <c r="F20" s="248"/>
      <c r="G20" s="248"/>
      <c r="H20" s="248"/>
    </row>
    <row r="21" spans="2:33" ht="26.25" x14ac:dyDescent="0.4">
      <c r="B21" s="98" t="s">
        <v>193</v>
      </c>
      <c r="C21" s="249" t="s">
        <v>194</v>
      </c>
      <c r="D21" s="249"/>
      <c r="E21" s="249"/>
      <c r="F21" s="249"/>
      <c r="G21" s="249"/>
      <c r="H21" s="249"/>
    </row>
    <row r="22" spans="2:33" ht="26.25" customHeight="1" x14ac:dyDescent="0.4">
      <c r="B22" s="98" t="s">
        <v>197</v>
      </c>
      <c r="C22" s="246" t="s">
        <v>198</v>
      </c>
      <c r="D22" s="246"/>
      <c r="E22" s="246"/>
      <c r="F22" s="246"/>
      <c r="G22" s="246"/>
      <c r="H22" s="246"/>
    </row>
    <row r="23" spans="2:33" ht="26.25" customHeight="1" x14ac:dyDescent="0.35">
      <c r="B23" s="96" t="s">
        <v>200</v>
      </c>
      <c r="C23" s="121">
        <v>100</v>
      </c>
      <c r="D23" s="100"/>
      <c r="E23" s="94"/>
      <c r="F23" s="100"/>
      <c r="G23" s="94"/>
      <c r="H23" s="100"/>
    </row>
    <row r="24" spans="2:33" ht="23.25" x14ac:dyDescent="0.35">
      <c r="B24" s="96" t="s">
        <v>201</v>
      </c>
      <c r="C24" s="121">
        <v>96.54</v>
      </c>
      <c r="D24" s="100"/>
      <c r="E24" s="94"/>
      <c r="F24" s="100"/>
      <c r="G24" s="94"/>
      <c r="H24" s="100"/>
    </row>
    <row r="25" spans="2:33" ht="23.25" x14ac:dyDescent="0.35">
      <c r="B25" s="96" t="s">
        <v>202</v>
      </c>
      <c r="C25" s="121">
        <v>91.75</v>
      </c>
      <c r="D25" s="100"/>
      <c r="E25" s="94"/>
      <c r="F25" s="100"/>
      <c r="G25" s="94"/>
      <c r="H25" s="100"/>
    </row>
    <row r="26" spans="2:33" ht="26.25" customHeight="1" x14ac:dyDescent="0.35">
      <c r="B26" s="96" t="s">
        <v>203</v>
      </c>
      <c r="C26" s="246" t="s">
        <v>204</v>
      </c>
      <c r="D26" s="246"/>
      <c r="E26" s="246"/>
      <c r="F26" s="246"/>
      <c r="G26" s="246"/>
      <c r="H26" s="246"/>
    </row>
    <row r="27" spans="2:33" ht="26.25" customHeight="1" x14ac:dyDescent="0.35">
      <c r="B27" s="96" t="s">
        <v>206</v>
      </c>
      <c r="C27" s="246" t="s">
        <v>207</v>
      </c>
      <c r="D27" s="246"/>
      <c r="E27" s="246"/>
      <c r="F27" s="246"/>
      <c r="G27" s="246"/>
      <c r="H27" s="246"/>
    </row>
    <row r="28" spans="2:33" ht="63" customHeight="1" x14ac:dyDescent="0.35">
      <c r="B28" s="96" t="s">
        <v>209</v>
      </c>
      <c r="C28" s="246"/>
      <c r="D28" s="246"/>
      <c r="E28" s="246"/>
      <c r="F28" s="246"/>
      <c r="G28" s="246"/>
      <c r="H28" s="246"/>
    </row>
    <row r="29" spans="2:33" x14ac:dyDescent="0.25">
      <c r="G29" s="46">
        <v>96.8888888888889</v>
      </c>
    </row>
    <row r="30" spans="2:33" x14ac:dyDescent="0.25"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99.333333333333343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99.095022624434407</v>
      </c>
      <c r="YW52" s="102"/>
    </row>
    <row r="53" spans="3:701" x14ac:dyDescent="0.25">
      <c r="YW53" s="102"/>
    </row>
    <row r="54" spans="3:701" x14ac:dyDescent="0.25">
      <c r="YW54" s="102"/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20:D20"/>
    <mergeCell ref="E20:F20"/>
    <mergeCell ref="G20:H20"/>
    <mergeCell ref="C21:D21"/>
    <mergeCell ref="E21:F21"/>
    <mergeCell ref="G21:H21"/>
    <mergeCell ref="C22:D22"/>
    <mergeCell ref="E22:F22"/>
    <mergeCell ref="G22:H22"/>
    <mergeCell ref="C28:D28"/>
    <mergeCell ref="E28:F28"/>
    <mergeCell ref="G28:H28"/>
    <mergeCell ref="C26:D26"/>
    <mergeCell ref="E26:F26"/>
    <mergeCell ref="G26:H26"/>
    <mergeCell ref="C27:D27"/>
    <mergeCell ref="E27:F27"/>
    <mergeCell ref="G27:H27"/>
  </mergeCells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9" tint="-0.249977111117893"/>
    <pageSetUpPr fitToPage="1"/>
  </sheetPr>
  <dimension ref="A1:ZY56"/>
  <sheetViews>
    <sheetView topLeftCell="A4" zoomScale="40" zoomScaleNormal="40" workbookViewId="0">
      <selection activeCell="AD29" sqref="AD29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5" width="12.7109375" style="46" bestFit="1" customWidth="1"/>
    <col min="156" max="16384" width="9.28515625" style="46"/>
  </cols>
  <sheetData>
    <row r="1" spans="1:155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CDQ Power Gen</v>
      </c>
      <c r="DR1" s="106" t="str">
        <f>G8</f>
        <v>MWH</v>
      </c>
    </row>
    <row r="2" spans="1:155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</row>
    <row r="3" spans="1:155" ht="41.45" customHeight="1" x14ac:dyDescent="0.5">
      <c r="A3" s="237">
        <f>'MKPI Quality Index CO 3'!$A$3</f>
        <v>46112</v>
      </c>
      <c r="B3" s="27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169"/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DATA'!Q9</f>
        <v>69.046455574799396</v>
      </c>
      <c r="DQ3" s="70">
        <f>'MASTER DATA'!R9</f>
        <v>69.023661043601521</v>
      </c>
      <c r="DR3" s="70">
        <f>'MASTER DATA'!S9</f>
        <v>64.2220920613738</v>
      </c>
      <c r="DS3" s="70">
        <f>'MASTER DATA'!T9</f>
        <v>54.582924249085828</v>
      </c>
      <c r="DT3" s="70">
        <f>'MASTER DATA'!U9</f>
        <v>69.034588311218414</v>
      </c>
      <c r="DU3" s="70">
        <f>'MASTER DATA'!V9</f>
        <v>52.76444914983599</v>
      </c>
      <c r="DV3" s="70">
        <f>'MASTER DATA'!W9</f>
        <v>52.715272280814936</v>
      </c>
      <c r="DW3" s="70">
        <f>'MASTER DATA'!X9</f>
        <v>52.764449149835997</v>
      </c>
      <c r="DX3" s="70">
        <f>'MASTER DATA'!Y9</f>
        <v>54.403791076419523</v>
      </c>
      <c r="DY3" s="70">
        <f>'MASTER DATA'!Z9</f>
        <v>69.079555196663364</v>
      </c>
      <c r="DZ3" s="70">
        <f>'MASTER DATA'!AA9</f>
        <v>64.030631386152081</v>
      </c>
      <c r="EA3" s="70">
        <f>'MASTER DATA'!AB9</f>
        <v>63.883584216229266</v>
      </c>
      <c r="EB3" s="70">
        <f>'MASTER DATA'!AC9</f>
        <v>59.8</v>
      </c>
      <c r="EC3" s="70">
        <f>'MASTER DATA'!AD9</f>
        <v>59.8</v>
      </c>
      <c r="ED3" s="70">
        <f>'MASTER DATA'!AE9</f>
        <v>59.8</v>
      </c>
      <c r="EE3" s="70">
        <f>'MASTER DATA'!AF9</f>
        <v>59.8</v>
      </c>
      <c r="EF3" s="70">
        <f>'MASTER DATA'!AG9</f>
        <v>59.8</v>
      </c>
      <c r="EG3" s="70">
        <f>'MASTER DATA'!AH9</f>
        <v>59.8</v>
      </c>
      <c r="EH3" s="70">
        <f>Update!D25</f>
        <v>59.8</v>
      </c>
      <c r="EI3" s="70">
        <f>Update!E25</f>
        <v>59.8</v>
      </c>
      <c r="EJ3" s="70">
        <f>Update!F25</f>
        <v>59.8</v>
      </c>
      <c r="EK3" s="70">
        <f>Update!G25</f>
        <v>59.8</v>
      </c>
      <c r="EL3" s="70">
        <f>Update!H25</f>
        <v>59.8</v>
      </c>
      <c r="EM3" s="70">
        <f>Update!I25</f>
        <v>59.8</v>
      </c>
      <c r="EN3" s="70">
        <f>Update!J25</f>
        <v>59.8</v>
      </c>
      <c r="EO3" s="70">
        <f>Update!K25</f>
        <v>59.8</v>
      </c>
      <c r="EP3" s="70">
        <f>Update!L25</f>
        <v>59.8</v>
      </c>
      <c r="EQ3" s="70">
        <f>Update!M25</f>
        <v>59.8</v>
      </c>
      <c r="ER3" s="70">
        <f>Update!N25</f>
        <v>59.8</v>
      </c>
      <c r="ES3" s="70">
        <f>Update!O25</f>
        <v>59.8</v>
      </c>
      <c r="ET3" s="70">
        <f>Update!P25</f>
        <v>59.8</v>
      </c>
      <c r="EU3" s="70">
        <f>Update!Q25</f>
        <v>59.8</v>
      </c>
      <c r="EV3" s="70">
        <f>Update!R25</f>
        <v>59.8</v>
      </c>
      <c r="EW3" s="70">
        <f>Update!S25</f>
        <v>59.8</v>
      </c>
      <c r="EX3" s="70">
        <f>Update!T25</f>
        <v>52.8</v>
      </c>
      <c r="EY3" s="70">
        <f>Update!U25</f>
        <v>52.74194257184795</v>
      </c>
    </row>
    <row r="4" spans="1:155" ht="41.45" customHeight="1" x14ac:dyDescent="0.5">
      <c r="A4" s="237">
        <f>+A3+1</f>
        <v>46113</v>
      </c>
      <c r="B4" s="278" t="s">
        <v>177</v>
      </c>
      <c r="C4" s="259"/>
      <c r="D4" s="259"/>
      <c r="E4" s="259"/>
      <c r="F4" s="259"/>
      <c r="G4" s="260" t="s">
        <v>236</v>
      </c>
      <c r="H4" s="261"/>
      <c r="I4" s="261"/>
      <c r="J4" s="261"/>
      <c r="K4" s="261"/>
      <c r="L4" s="261"/>
      <c r="M4" s="261"/>
      <c r="N4" s="262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390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DATA'!Q10</f>
        <v>67.152777777777771</v>
      </c>
      <c r="DQ4" s="70">
        <f>'MASTER DATA'!R10</f>
        <v>66.366935483870961</v>
      </c>
      <c r="DR4" s="70">
        <f>'MASTER DATA'!S10</f>
        <v>57.95277777777779</v>
      </c>
      <c r="DS4" s="70">
        <f>'MASTER DATA'!T10</f>
        <v>64.822580645161295</v>
      </c>
      <c r="DT4" s="70">
        <f>'MASTER DATA'!U10</f>
        <v>69.75</v>
      </c>
      <c r="DU4" s="70">
        <f>'MASTER DATA'!V10</f>
        <v>66.633333333333312</v>
      </c>
      <c r="DV4" s="70">
        <f>'MASTER DATA'!W10</f>
        <v>63.743279569892465</v>
      </c>
      <c r="DW4" s="70">
        <f>'MASTER DATA'!X10</f>
        <v>67.220833333333346</v>
      </c>
      <c r="DX4" s="70">
        <f>'MASTER DATA'!Y10</f>
        <v>63.248655913978503</v>
      </c>
      <c r="DY4" s="70">
        <f>'MASTER DATA'!Z10</f>
        <v>57.338709677419352</v>
      </c>
      <c r="DZ4" s="70">
        <f>'MASTER DATA'!AA10</f>
        <v>66.90517241379311</v>
      </c>
      <c r="EA4" s="70">
        <f>'MASTER DATA'!AB10</f>
        <v>67.270161290322577</v>
      </c>
      <c r="EB4" s="70">
        <f>'MASTER DATA'!AC10</f>
        <v>66.794444444444437</v>
      </c>
      <c r="EC4" s="70">
        <f>'MASTER DATA'!AD10</f>
        <v>67.245967741935473</v>
      </c>
      <c r="ED4" s="70">
        <f>'MASTER DATA'!AE10</f>
        <v>55.152777777777764</v>
      </c>
      <c r="EE4" s="70">
        <f>'MASTER DATA'!AF10</f>
        <v>66.18951612903227</v>
      </c>
      <c r="EF4" s="70">
        <f>'MASTER DATA'!AG10</f>
        <v>66.739999999999995</v>
      </c>
      <c r="EG4" s="70">
        <f>'MASTER DATA'!AH10</f>
        <v>68.14</v>
      </c>
      <c r="EH4" s="70">
        <f>Update!D26</f>
        <v>80.760000000000005</v>
      </c>
      <c r="EI4" s="70">
        <f>Update!E26</f>
        <v>83.98</v>
      </c>
      <c r="EJ4" s="70">
        <f>Update!F26</f>
        <v>82.48</v>
      </c>
      <c r="EK4" s="70">
        <f>Update!G26</f>
        <v>60.62</v>
      </c>
      <c r="EL4" s="70">
        <f>Update!H26</f>
        <v>68.33</v>
      </c>
      <c r="EM4" s="70">
        <f>Update!I26</f>
        <v>67.89</v>
      </c>
      <c r="EN4" s="70">
        <f>Update!J26</f>
        <v>53.4</v>
      </c>
      <c r="EO4" s="70">
        <f>Update!K26</f>
        <v>63.52</v>
      </c>
      <c r="EP4" s="70">
        <f>Update!L26</f>
        <v>64.790000000000006</v>
      </c>
      <c r="EQ4" s="70">
        <f>Update!M26</f>
        <v>65.61</v>
      </c>
      <c r="ER4" s="70">
        <f>Update!N26</f>
        <v>65.349999999999994</v>
      </c>
      <c r="ES4" s="70">
        <f>Update!O26</f>
        <v>63.8</v>
      </c>
      <c r="ET4" s="70">
        <f>Update!P26</f>
        <v>44.9</v>
      </c>
      <c r="EU4" s="70">
        <f>Update!Q26</f>
        <v>49</v>
      </c>
      <c r="EV4" s="70">
        <f>Update!R26</f>
        <v>51.19</v>
      </c>
      <c r="EW4" s="70">
        <f>Update!S26</f>
        <v>60</v>
      </c>
      <c r="EX4" s="70">
        <f>Update!T26</f>
        <v>51.8</v>
      </c>
      <c r="EY4" s="70">
        <f>Update!U26</f>
        <v>52.09</v>
      </c>
    </row>
    <row r="5" spans="1:155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240</v>
      </c>
      <c r="P5" s="61"/>
      <c r="Q5" s="61"/>
      <c r="R5" s="61"/>
      <c r="S5" s="61"/>
      <c r="T5" s="61"/>
      <c r="U5" s="61"/>
      <c r="V5" s="61"/>
      <c r="W5" s="61"/>
      <c r="X5" s="62"/>
      <c r="Y5" s="73">
        <v>2</v>
      </c>
      <c r="Z5" s="74" t="s">
        <v>46</v>
      </c>
      <c r="AA5" s="64"/>
      <c r="AB5" s="64"/>
      <c r="AC5" s="64"/>
      <c r="AD5" s="64"/>
      <c r="AE5" s="64"/>
      <c r="AF5" s="64"/>
      <c r="AG5" s="64"/>
      <c r="AH5" s="67"/>
      <c r="AI5" s="68" t="s">
        <v>1</v>
      </c>
      <c r="DP5" s="75" t="str">
        <f>'MASTER DATA'!C43</f>
        <v>Tons</v>
      </c>
    </row>
    <row r="6" spans="1:155" ht="41.45" customHeight="1" x14ac:dyDescent="0.5">
      <c r="B6" s="278" t="s">
        <v>185</v>
      </c>
      <c r="C6" s="259"/>
      <c r="D6" s="259"/>
      <c r="E6" s="259"/>
      <c r="F6" s="259"/>
      <c r="G6" s="279" t="s">
        <v>227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>
        <v>3</v>
      </c>
      <c r="Z6" s="64" t="s">
        <v>47</v>
      </c>
      <c r="AA6" s="64"/>
      <c r="AB6" s="64"/>
      <c r="AC6" s="64"/>
      <c r="AD6" s="64"/>
      <c r="AE6" s="64"/>
      <c r="AF6" s="64"/>
      <c r="AG6" s="64"/>
      <c r="AH6" s="67"/>
    </row>
    <row r="7" spans="1:155" s="75" customFormat="1" ht="38.25" customHeight="1" x14ac:dyDescent="0.5">
      <c r="B7" s="271" t="s">
        <v>188</v>
      </c>
      <c r="C7" s="251"/>
      <c r="D7" s="251"/>
      <c r="E7" s="251"/>
      <c r="F7" s="252"/>
      <c r="G7" s="296" t="str">
        <f>'MASTER DATA'!B9</f>
        <v>CDQ Power Gen</v>
      </c>
      <c r="H7" s="297"/>
      <c r="I7" s="297"/>
      <c r="J7" s="297"/>
      <c r="K7" s="297"/>
      <c r="L7" s="297"/>
      <c r="M7" s="297"/>
      <c r="N7" s="297"/>
      <c r="O7" s="60" t="s">
        <v>239</v>
      </c>
      <c r="P7" s="74"/>
      <c r="Q7" s="74"/>
      <c r="R7" s="74"/>
      <c r="S7" s="250"/>
      <c r="T7" s="250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7"/>
    </row>
    <row r="8" spans="1:155" ht="38.25" customHeight="1" x14ac:dyDescent="0.5">
      <c r="B8" s="271" t="s">
        <v>187</v>
      </c>
      <c r="C8" s="251"/>
      <c r="D8" s="251"/>
      <c r="E8" s="251"/>
      <c r="F8" s="252"/>
      <c r="G8" s="272" t="str">
        <f>'MASTER DATA'!C9</f>
        <v>MWH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1:155" ht="34.5" customHeight="1" x14ac:dyDescent="0.5">
      <c r="B9" s="271" t="s">
        <v>224</v>
      </c>
      <c r="C9" s="251"/>
      <c r="D9" s="251"/>
      <c r="E9" s="251"/>
      <c r="F9" s="252"/>
      <c r="G9" s="250">
        <f>HLOOKUP($A$3,Update!$B$2:$AAZ$1000,25,0)</f>
        <v>52.09</v>
      </c>
      <c r="H9" s="250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1:155" ht="34.5" customHeight="1" x14ac:dyDescent="0.5">
      <c r="B10" s="271" t="s">
        <v>175</v>
      </c>
      <c r="C10" s="251"/>
      <c r="D10" s="251"/>
      <c r="E10" s="251"/>
      <c r="F10" s="252"/>
      <c r="G10" s="250">
        <f>HLOOKUP($G$3,Update!$B$2:$AAZ$1000,24,0)</f>
        <v>55.929442007331197</v>
      </c>
      <c r="H10" s="250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1:155" ht="195" customHeight="1" x14ac:dyDescent="0.35">
      <c r="B11" s="83"/>
      <c r="AH11" s="57"/>
      <c r="AK11" s="75">
        <f>222/224*100</f>
        <v>99.107142857142861</v>
      </c>
    </row>
    <row r="12" spans="1:155" ht="408.75" customHeight="1" x14ac:dyDescent="0.25">
      <c r="B12" s="247" t="str">
        <f>G7</f>
        <v>CDQ Power Gen</v>
      </c>
      <c r="AH12" s="57"/>
    </row>
    <row r="13" spans="1:155" ht="408" customHeight="1" x14ac:dyDescent="0.25">
      <c r="B13" s="247"/>
      <c r="AH13" s="57"/>
    </row>
    <row r="14" spans="1:155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1:155" s="91" customFormat="1" ht="105.75" customHeight="1" x14ac:dyDescent="0.25">
      <c r="B15" s="89" t="s">
        <v>191</v>
      </c>
      <c r="C15" s="90">
        <f>A4</f>
        <v>46113</v>
      </c>
      <c r="D15" s="90">
        <f>C15+1</f>
        <v>46114</v>
      </c>
      <c r="E15" s="90">
        <f t="shared" ref="E15:AG15" si="0">D15+1</f>
        <v>46115</v>
      </c>
      <c r="F15" s="90">
        <f t="shared" si="0"/>
        <v>46116</v>
      </c>
      <c r="G15" s="90">
        <f t="shared" si="0"/>
        <v>46117</v>
      </c>
      <c r="H15" s="90">
        <f t="shared" si="0"/>
        <v>46118</v>
      </c>
      <c r="I15" s="90">
        <f t="shared" si="0"/>
        <v>46119</v>
      </c>
      <c r="J15" s="90">
        <f t="shared" si="0"/>
        <v>46120</v>
      </c>
      <c r="K15" s="90">
        <f t="shared" si="0"/>
        <v>46121</v>
      </c>
      <c r="L15" s="90">
        <f t="shared" si="0"/>
        <v>46122</v>
      </c>
      <c r="M15" s="90">
        <f t="shared" si="0"/>
        <v>46123</v>
      </c>
      <c r="N15" s="90">
        <f t="shared" si="0"/>
        <v>46124</v>
      </c>
      <c r="O15" s="90">
        <f t="shared" si="0"/>
        <v>46125</v>
      </c>
      <c r="P15" s="90">
        <f t="shared" si="0"/>
        <v>46126</v>
      </c>
      <c r="Q15" s="90">
        <f t="shared" si="0"/>
        <v>46127</v>
      </c>
      <c r="R15" s="90">
        <f t="shared" si="0"/>
        <v>46128</v>
      </c>
      <c r="S15" s="90">
        <f t="shared" si="0"/>
        <v>46129</v>
      </c>
      <c r="T15" s="90">
        <f t="shared" si="0"/>
        <v>46130</v>
      </c>
      <c r="U15" s="90">
        <f t="shared" si="0"/>
        <v>46131</v>
      </c>
      <c r="V15" s="90">
        <f t="shared" si="0"/>
        <v>46132</v>
      </c>
      <c r="W15" s="90">
        <f t="shared" si="0"/>
        <v>46133</v>
      </c>
      <c r="X15" s="90">
        <f t="shared" si="0"/>
        <v>46134</v>
      </c>
      <c r="Y15" s="90">
        <f t="shared" si="0"/>
        <v>46135</v>
      </c>
      <c r="Z15" s="90">
        <f t="shared" si="0"/>
        <v>46136</v>
      </c>
      <c r="AA15" s="90">
        <f t="shared" si="0"/>
        <v>46137</v>
      </c>
      <c r="AB15" s="90">
        <f t="shared" si="0"/>
        <v>46138</v>
      </c>
      <c r="AC15" s="90">
        <f t="shared" si="0"/>
        <v>46139</v>
      </c>
      <c r="AD15" s="90">
        <f t="shared" si="0"/>
        <v>46140</v>
      </c>
      <c r="AE15" s="90">
        <f t="shared" si="0"/>
        <v>46141</v>
      </c>
      <c r="AF15" s="90">
        <f t="shared" si="0"/>
        <v>46142</v>
      </c>
      <c r="AG15" s="90">
        <f t="shared" si="0"/>
        <v>46143</v>
      </c>
    </row>
    <row r="16" spans="1:155" ht="48" customHeight="1" x14ac:dyDescent="0.35">
      <c r="B16" s="75" t="s">
        <v>5</v>
      </c>
      <c r="C16" s="75">
        <v>52.416666666666664</v>
      </c>
      <c r="D16" s="75">
        <v>52.083333333333336</v>
      </c>
      <c r="E16" s="75">
        <v>49.666666666666664</v>
      </c>
      <c r="F16" s="75">
        <v>50.416666666666664</v>
      </c>
      <c r="G16" s="75">
        <v>52.416666666666664</v>
      </c>
      <c r="H16" s="75">
        <v>51.208333333333336</v>
      </c>
      <c r="I16" s="75">
        <v>45.958333333333336</v>
      </c>
      <c r="J16" s="75">
        <v>52.5</v>
      </c>
      <c r="K16" s="75">
        <v>51.541666666666664</v>
      </c>
      <c r="L16" s="75">
        <v>51.875</v>
      </c>
      <c r="M16" s="75">
        <v>49.916666666666664</v>
      </c>
      <c r="N16" s="75">
        <v>50.875</v>
      </c>
      <c r="O16" s="75">
        <v>51.666666666666664</v>
      </c>
      <c r="P16" s="75">
        <v>53.208333333333336</v>
      </c>
      <c r="Q16" s="75">
        <v>51.708333333333336</v>
      </c>
      <c r="R16" s="75">
        <v>46.416666666666664</v>
      </c>
      <c r="S16" s="75">
        <v>51.25</v>
      </c>
      <c r="T16" s="75">
        <v>51.375</v>
      </c>
      <c r="U16" s="75">
        <v>48.75</v>
      </c>
      <c r="V16" s="75">
        <v>61.875</v>
      </c>
      <c r="W16" s="75">
        <v>66.208333333333329</v>
      </c>
      <c r="X16" s="75">
        <v>63.916666666666664</v>
      </c>
      <c r="Y16" s="99">
        <v>63.583333333333336</v>
      </c>
      <c r="Z16" s="99">
        <v>58.416666666666664</v>
      </c>
      <c r="AA16" s="99">
        <v>59.875</v>
      </c>
      <c r="AB16" s="99">
        <v>65.5</v>
      </c>
      <c r="AC16" s="99"/>
      <c r="AD16" s="99"/>
      <c r="AE16" s="99"/>
      <c r="AF16" s="99"/>
      <c r="AG16" s="99"/>
    </row>
    <row r="17" spans="2:34" ht="48" customHeight="1" x14ac:dyDescent="0.35">
      <c r="B17" s="97" t="s">
        <v>4</v>
      </c>
      <c r="C17" s="122"/>
      <c r="D17" s="122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99"/>
      <c r="AA17" s="99"/>
      <c r="AB17" s="99"/>
      <c r="AC17" s="99"/>
      <c r="AD17" s="99"/>
      <c r="AE17" s="99"/>
      <c r="AF17" s="99"/>
      <c r="AG17" s="95"/>
    </row>
    <row r="18" spans="2:34" ht="48" customHeight="1" x14ac:dyDescent="0.3">
      <c r="B18" s="97" t="s">
        <v>200</v>
      </c>
      <c r="C18" s="122">
        <v>56.23</v>
      </c>
      <c r="D18" s="122">
        <v>56.23</v>
      </c>
      <c r="E18" s="122">
        <v>56.23</v>
      </c>
      <c r="F18" s="122">
        <v>56.23</v>
      </c>
      <c r="G18" s="122">
        <v>56.23</v>
      </c>
      <c r="H18" s="122">
        <v>56.23</v>
      </c>
      <c r="I18" s="122">
        <v>56.23</v>
      </c>
      <c r="J18" s="122">
        <v>56.23</v>
      </c>
      <c r="K18" s="122">
        <v>56.23</v>
      </c>
      <c r="L18" s="122">
        <v>56.23</v>
      </c>
      <c r="M18" s="122">
        <v>56.23</v>
      </c>
      <c r="N18" s="122">
        <v>56.23</v>
      </c>
      <c r="O18" s="122">
        <v>56.23</v>
      </c>
      <c r="P18" s="122">
        <v>56.23</v>
      </c>
      <c r="Q18" s="122">
        <v>56.23</v>
      </c>
      <c r="R18" s="122">
        <v>56.23</v>
      </c>
      <c r="S18" s="122">
        <v>56.23</v>
      </c>
      <c r="T18" s="122">
        <v>56.23</v>
      </c>
      <c r="U18" s="122">
        <v>56.23</v>
      </c>
      <c r="V18" s="122"/>
      <c r="W18" s="122">
        <v>73.06</v>
      </c>
      <c r="X18" s="122">
        <v>73.06</v>
      </c>
      <c r="Y18" s="122">
        <v>73.06</v>
      </c>
      <c r="Z18" s="122">
        <v>73.06</v>
      </c>
      <c r="AA18" s="122">
        <v>73.06</v>
      </c>
      <c r="AB18" s="122">
        <v>73.06</v>
      </c>
      <c r="AC18" s="122">
        <v>73.06</v>
      </c>
      <c r="AD18" s="122">
        <v>73.06</v>
      </c>
      <c r="AE18" s="122">
        <v>73.06</v>
      </c>
      <c r="AF18" s="122">
        <v>73.06</v>
      </c>
      <c r="AG18" s="122">
        <v>73.06</v>
      </c>
      <c r="AH18" s="92">
        <v>73.06</v>
      </c>
    </row>
    <row r="19" spans="2:34" ht="48" customHeight="1" x14ac:dyDescent="0.3">
      <c r="B19" s="97" t="s">
        <v>201</v>
      </c>
      <c r="C19" s="122">
        <v>52.09</v>
      </c>
      <c r="D19" s="122">
        <v>52.09</v>
      </c>
      <c r="E19" s="122">
        <v>52.09</v>
      </c>
      <c r="F19" s="122">
        <v>52.09</v>
      </c>
      <c r="G19" s="122">
        <v>52.09</v>
      </c>
      <c r="H19" s="122">
        <v>52.09</v>
      </c>
      <c r="I19" s="122">
        <v>52.09</v>
      </c>
      <c r="J19" s="122">
        <v>52.09</v>
      </c>
      <c r="K19" s="122">
        <v>52.09</v>
      </c>
      <c r="L19" s="122">
        <v>52.09</v>
      </c>
      <c r="M19" s="122">
        <v>52.09</v>
      </c>
      <c r="N19" s="122">
        <v>52.09</v>
      </c>
      <c r="O19" s="122">
        <v>52.09</v>
      </c>
      <c r="P19" s="122">
        <v>52.09</v>
      </c>
      <c r="Q19" s="122">
        <v>52.09</v>
      </c>
      <c r="R19" s="122">
        <v>52.09</v>
      </c>
      <c r="S19" s="122">
        <v>52.09</v>
      </c>
      <c r="T19" s="122">
        <v>52.09</v>
      </c>
      <c r="U19" s="122">
        <v>52.09</v>
      </c>
      <c r="V19" s="122"/>
      <c r="W19" s="122">
        <v>64.930000000000007</v>
      </c>
      <c r="X19" s="122">
        <v>64.930000000000007</v>
      </c>
      <c r="Y19" s="122">
        <v>64.930000000000007</v>
      </c>
      <c r="Z19" s="122">
        <v>64.930000000000007</v>
      </c>
      <c r="AA19" s="122">
        <v>64.930000000000007</v>
      </c>
      <c r="AB19" s="122">
        <v>64.930000000000007</v>
      </c>
      <c r="AC19" s="122">
        <v>64.930000000000007</v>
      </c>
      <c r="AD19" s="122">
        <v>64.930000000000007</v>
      </c>
      <c r="AE19" s="122">
        <v>64.930000000000007</v>
      </c>
      <c r="AF19" s="122">
        <v>64.930000000000007</v>
      </c>
      <c r="AG19" s="122">
        <v>64.930000000000007</v>
      </c>
    </row>
    <row r="20" spans="2:34" ht="48" customHeight="1" x14ac:dyDescent="0.3">
      <c r="B20" s="97" t="s">
        <v>225</v>
      </c>
      <c r="C20" s="122">
        <v>47.94</v>
      </c>
      <c r="D20" s="122">
        <v>47.94</v>
      </c>
      <c r="E20" s="122">
        <v>47.94</v>
      </c>
      <c r="F20" s="122">
        <v>47.94</v>
      </c>
      <c r="G20" s="122">
        <v>47.94</v>
      </c>
      <c r="H20" s="122">
        <v>47.94</v>
      </c>
      <c r="I20" s="122">
        <v>47.94</v>
      </c>
      <c r="J20" s="122">
        <v>47.94</v>
      </c>
      <c r="K20" s="122">
        <v>47.94</v>
      </c>
      <c r="L20" s="122">
        <v>47.94</v>
      </c>
      <c r="M20" s="122">
        <v>47.94</v>
      </c>
      <c r="N20" s="122">
        <v>47.94</v>
      </c>
      <c r="O20" s="122">
        <v>47.94</v>
      </c>
      <c r="P20" s="122">
        <v>47.94</v>
      </c>
      <c r="Q20" s="122">
        <v>47.94</v>
      </c>
      <c r="R20" s="122">
        <v>47.94</v>
      </c>
      <c r="S20" s="122">
        <v>47.94</v>
      </c>
      <c r="T20" s="122">
        <v>47.94</v>
      </c>
      <c r="U20" s="122">
        <v>47.94</v>
      </c>
      <c r="V20" s="122"/>
      <c r="W20" s="122">
        <v>56.81</v>
      </c>
      <c r="X20" s="122">
        <v>56.81</v>
      </c>
      <c r="Y20" s="122">
        <v>56.81</v>
      </c>
      <c r="Z20" s="122">
        <v>56.81</v>
      </c>
      <c r="AA20" s="122">
        <v>56.81</v>
      </c>
      <c r="AB20" s="122">
        <v>56.81</v>
      </c>
      <c r="AC20" s="122">
        <v>56.81</v>
      </c>
      <c r="AD20" s="122">
        <v>56.81</v>
      </c>
      <c r="AE20" s="122">
        <v>56.81</v>
      </c>
      <c r="AF20" s="122">
        <v>56.81</v>
      </c>
      <c r="AG20" s="122">
        <v>56.81</v>
      </c>
    </row>
    <row r="21" spans="2:34" ht="18.75" x14ac:dyDescent="0.3"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34" ht="63" x14ac:dyDescent="0.35">
      <c r="B22" s="114" t="s">
        <v>192</v>
      </c>
      <c r="C22" s="302">
        <v>1</v>
      </c>
      <c r="D22" s="302"/>
      <c r="E22" s="84"/>
    </row>
    <row r="23" spans="2:34" ht="26.25" x14ac:dyDescent="0.4">
      <c r="B23" s="123" t="s">
        <v>193</v>
      </c>
      <c r="C23" s="301" t="s">
        <v>194</v>
      </c>
      <c r="D23" s="301"/>
      <c r="E23" s="84"/>
    </row>
    <row r="24" spans="2:34" ht="26.25" x14ac:dyDescent="0.4">
      <c r="B24" s="123" t="s">
        <v>197</v>
      </c>
      <c r="C24" s="270" t="s">
        <v>235</v>
      </c>
      <c r="D24" s="270"/>
      <c r="E24" s="84"/>
    </row>
    <row r="25" spans="2:34" ht="26.25" x14ac:dyDescent="0.35">
      <c r="B25" s="114" t="s">
        <v>200</v>
      </c>
      <c r="C25" s="270">
        <v>87.34</v>
      </c>
      <c r="D25" s="270"/>
      <c r="E25" s="84"/>
    </row>
    <row r="26" spans="2:34" ht="26.25" x14ac:dyDescent="0.35">
      <c r="B26" s="114" t="s">
        <v>201</v>
      </c>
      <c r="C26" s="270">
        <v>82.88</v>
      </c>
      <c r="D26" s="270"/>
      <c r="E26" s="84"/>
    </row>
    <row r="27" spans="2:34" ht="26.25" x14ac:dyDescent="0.35">
      <c r="B27" s="114" t="s">
        <v>202</v>
      </c>
      <c r="C27" s="270">
        <v>78.42</v>
      </c>
      <c r="D27" s="270"/>
      <c r="E27" s="84"/>
    </row>
    <row r="28" spans="2:34" ht="26.25" x14ac:dyDescent="0.35">
      <c r="B28" s="114" t="s">
        <v>203</v>
      </c>
      <c r="C28" s="270" t="s">
        <v>204</v>
      </c>
      <c r="D28" s="270"/>
      <c r="E28" s="84"/>
    </row>
    <row r="29" spans="2:34" ht="63" x14ac:dyDescent="0.35">
      <c r="B29" s="114" t="s">
        <v>206</v>
      </c>
      <c r="C29" s="270" t="s">
        <v>207</v>
      </c>
      <c r="D29" s="270"/>
      <c r="E29" s="84"/>
    </row>
    <row r="30" spans="2:34" x14ac:dyDescent="0.25">
      <c r="C30" s="101"/>
      <c r="E30" s="84"/>
    </row>
    <row r="31" spans="2:34" x14ac:dyDescent="0.25">
      <c r="C31" s="101"/>
      <c r="E31" s="84"/>
    </row>
    <row r="32" spans="2:34" x14ac:dyDescent="0.25">
      <c r="C32" s="101"/>
      <c r="E32" s="84"/>
    </row>
    <row r="33" spans="3:675" x14ac:dyDescent="0.25">
      <c r="C33" s="101"/>
      <c r="E33" s="84"/>
    </row>
    <row r="34" spans="3:675" x14ac:dyDescent="0.25">
      <c r="C34" s="101"/>
      <c r="E34" s="84"/>
    </row>
    <row r="35" spans="3:675" x14ac:dyDescent="0.25">
      <c r="C35" s="101"/>
      <c r="E35" s="84"/>
    </row>
    <row r="36" spans="3:675" x14ac:dyDescent="0.25">
      <c r="C36" s="101"/>
      <c r="E36" s="84"/>
    </row>
    <row r="37" spans="3:675" x14ac:dyDescent="0.25">
      <c r="C37" s="101"/>
      <c r="E37" s="84"/>
    </row>
    <row r="38" spans="3:675" x14ac:dyDescent="0.25">
      <c r="C38" s="101"/>
      <c r="E38" s="84"/>
    </row>
    <row r="39" spans="3:675" x14ac:dyDescent="0.25">
      <c r="C39" s="101"/>
      <c r="E39" s="84"/>
    </row>
    <row r="40" spans="3:675" x14ac:dyDescent="0.25">
      <c r="C40" s="101"/>
      <c r="E40" s="84"/>
    </row>
    <row r="41" spans="3:675" x14ac:dyDescent="0.25">
      <c r="C41" s="101"/>
      <c r="E41" s="84"/>
    </row>
    <row r="42" spans="3:675" x14ac:dyDescent="0.25">
      <c r="C42" s="101"/>
      <c r="E42" s="84"/>
    </row>
    <row r="43" spans="3:675" x14ac:dyDescent="0.25">
      <c r="C43" s="101"/>
      <c r="E43" s="84"/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80.650000000000006</v>
      </c>
      <c r="D54" s="101" t="e">
        <f>MEDIAN(D22:D52)</f>
        <v>#NUM!</v>
      </c>
      <c r="E54" s="101"/>
      <c r="F54" s="101"/>
      <c r="G54" s="101"/>
      <c r="YW54" s="102"/>
    </row>
    <row r="55" spans="3:701" x14ac:dyDescent="0.25">
      <c r="YW55" s="102"/>
    </row>
    <row r="56" spans="3:701" x14ac:dyDescent="0.25">
      <c r="YW56" s="102"/>
    </row>
  </sheetData>
  <mergeCells count="28">
    <mergeCell ref="S7:T7"/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C27:D27"/>
    <mergeCell ref="C28:D28"/>
    <mergeCell ref="C29:D29"/>
    <mergeCell ref="B12:B13"/>
    <mergeCell ref="C22:D22"/>
    <mergeCell ref="C23:D23"/>
    <mergeCell ref="C24:D24"/>
    <mergeCell ref="C25:D25"/>
    <mergeCell ref="C26:D26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59999389629810485"/>
    <pageSetUpPr fitToPage="1"/>
  </sheetPr>
  <dimension ref="A1:ZY54"/>
  <sheetViews>
    <sheetView tabSelected="1" topLeftCell="A10" zoomScale="40" zoomScaleNormal="40" workbookViewId="0">
      <selection activeCell="EO14" sqref="EO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5" width="12.7109375" style="46" bestFit="1" customWidth="1"/>
    <col min="156" max="157" width="12.7109375" style="46" hidden="1" customWidth="1"/>
    <col min="158" max="16384" width="9.28515625" style="46"/>
  </cols>
  <sheetData>
    <row r="1" spans="1:157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Daywise Prod. compliance as per BP CO 3</v>
      </c>
      <c r="DR1" s="56" t="str">
        <f>S6</f>
        <v>%</v>
      </c>
    </row>
    <row r="2" spans="1:157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  <c r="FA2" s="59">
        <v>46143</v>
      </c>
    </row>
    <row r="3" spans="1:157" ht="41.45" customHeight="1" x14ac:dyDescent="0.5">
      <c r="A3" s="237">
        <f>'MKPI Quality Index CO 3'!$A$3</f>
        <v>46112</v>
      </c>
      <c r="B3" s="25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4"/>
      <c r="AB3" s="250">
        <f>HLOOKUP($G$3,Update!$B$2:$AAZ$1000,26,0)</f>
        <v>100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f>'MASTER DATA'!Q3</f>
        <v>80</v>
      </c>
      <c r="DQ3" s="69">
        <f>'MASTER DATA'!R3</f>
        <v>80</v>
      </c>
      <c r="DR3" s="69">
        <f>'MASTER DATA'!S3</f>
        <v>80</v>
      </c>
      <c r="DS3" s="69">
        <f>'MASTER DATA'!T3</f>
        <v>80</v>
      </c>
      <c r="DT3" s="69">
        <f>'MASTER DATA'!U3</f>
        <v>80</v>
      </c>
      <c r="DU3" s="69">
        <f>'MASTER DATA'!V3</f>
        <v>80</v>
      </c>
      <c r="DV3" s="69">
        <f>'MASTER DATA'!W3</f>
        <v>80</v>
      </c>
      <c r="DW3" s="69">
        <f>'MASTER DATA'!X3</f>
        <v>80</v>
      </c>
      <c r="DX3" s="69">
        <f>'MASTER DATA'!Y3</f>
        <v>80</v>
      </c>
      <c r="DY3" s="69">
        <f>'MASTER DATA'!Z3</f>
        <v>80</v>
      </c>
      <c r="DZ3" s="69">
        <f>'MASTER DATA'!AA3</f>
        <v>80</v>
      </c>
      <c r="EA3" s="69">
        <f>'MASTER DATA'!AB3</f>
        <v>80</v>
      </c>
      <c r="EB3" s="69">
        <f>'MASTER DATA'!AC3</f>
        <v>81</v>
      </c>
      <c r="EC3" s="69">
        <f>'MASTER DATA'!AD3</f>
        <v>81</v>
      </c>
      <c r="ED3" s="69">
        <f>'MASTER DATA'!AE3</f>
        <v>81</v>
      </c>
      <c r="EE3" s="69">
        <f>'MASTER DATA'!AF3</f>
        <v>81</v>
      </c>
      <c r="EF3" s="69">
        <f>'MASTER DATA'!AG3</f>
        <v>81</v>
      </c>
      <c r="EG3" s="69">
        <f>'MASTER DATA'!AH3</f>
        <v>81</v>
      </c>
      <c r="EH3" s="69">
        <f>Update!D27</f>
        <v>81</v>
      </c>
      <c r="EI3" s="69">
        <f>Update!E27</f>
        <v>81</v>
      </c>
      <c r="EJ3" s="69">
        <f>Update!F27</f>
        <v>81</v>
      </c>
      <c r="EK3" s="69">
        <f>Update!G27</f>
        <v>81</v>
      </c>
      <c r="EL3" s="69">
        <f>Update!H27</f>
        <v>81</v>
      </c>
      <c r="EM3" s="69">
        <f>Update!I27</f>
        <v>81</v>
      </c>
      <c r="EN3" s="69">
        <f>Update!J27</f>
        <v>100</v>
      </c>
      <c r="EO3" s="69">
        <f>Update!K27</f>
        <v>100</v>
      </c>
      <c r="EP3" s="69">
        <f>Update!L27</f>
        <v>100</v>
      </c>
      <c r="EQ3" s="69">
        <f>Update!M27</f>
        <v>100</v>
      </c>
      <c r="ER3" s="69">
        <f>Update!N27</f>
        <v>100</v>
      </c>
      <c r="ES3" s="69">
        <f>Update!O27</f>
        <v>100</v>
      </c>
      <c r="ET3" s="69">
        <f>Update!P27</f>
        <v>100</v>
      </c>
      <c r="EU3" s="69">
        <f>Update!Q27</f>
        <v>100</v>
      </c>
      <c r="EV3" s="69">
        <f>Update!R27</f>
        <v>100</v>
      </c>
      <c r="EW3" s="69">
        <f>Update!S27</f>
        <v>100</v>
      </c>
      <c r="EX3" s="69">
        <f>Update!T27</f>
        <v>100</v>
      </c>
      <c r="EY3" s="69">
        <f>Update!U27</f>
        <v>100</v>
      </c>
      <c r="EZ3" s="69">
        <f>Update!V27</f>
        <v>100</v>
      </c>
      <c r="FA3" s="69">
        <f>Update!W27</f>
        <v>0</v>
      </c>
    </row>
    <row r="4" spans="1:157" ht="41.45" customHeight="1" x14ac:dyDescent="0.5">
      <c r="A4" s="237">
        <f>+A3+1</f>
        <v>46113</v>
      </c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69">
        <f>'MASTER DATA'!Q4</f>
        <v>83.633388839201558</v>
      </c>
      <c r="DQ4" s="69">
        <f>'MASTER DATA'!R4</f>
        <v>84.129694685727742</v>
      </c>
      <c r="DR4" s="69">
        <f>'MASTER DATA'!S4</f>
        <v>83.521548583830935</v>
      </c>
      <c r="DS4" s="69">
        <f>'MASTER DATA'!T4</f>
        <v>84.107092236421849</v>
      </c>
      <c r="DT4" s="69">
        <f>'MASTER DATA'!U4</f>
        <v>84.523715476912031</v>
      </c>
      <c r="DU4" s="69">
        <f>'MASTER DATA'!V4</f>
        <v>84.231689814023099</v>
      </c>
      <c r="DV4" s="69">
        <f>'MASTER DATA'!W4</f>
        <v>83.882126942070371</v>
      </c>
      <c r="DW4" s="69">
        <f>'MASTER DATA'!X4</f>
        <v>78.74729132764412</v>
      </c>
      <c r="DX4" s="69">
        <f>'MASTER DATA'!Y4</f>
        <v>76.210938743938925</v>
      </c>
      <c r="DY4" s="69">
        <f>'MASTER DATA'!Z4</f>
        <v>78.121714757804867</v>
      </c>
      <c r="DZ4" s="69">
        <f>'MASTER DATA'!AA4</f>
        <v>78.21559430311919</v>
      </c>
      <c r="EA4" s="69">
        <f>'MASTER DATA'!AB4</f>
        <v>79.142257987273908</v>
      </c>
      <c r="EB4" s="69">
        <f>'MASTER DATA'!AC4</f>
        <v>82.4</v>
      </c>
      <c r="EC4" s="69">
        <f>'MASTER DATA'!AD4</f>
        <v>80.722501298622149</v>
      </c>
      <c r="ED4" s="69">
        <f>'MASTER DATA'!AE4</f>
        <v>79.930000000000007</v>
      </c>
      <c r="EE4" s="69">
        <f>'MASTER DATA'!AF4</f>
        <v>80.989999999999995</v>
      </c>
      <c r="EF4" s="69">
        <f>'MASTER DATA'!AG4</f>
        <v>81.040000000000006</v>
      </c>
      <c r="EG4" s="69">
        <f>'MASTER DATA'!AH4</f>
        <v>84.44</v>
      </c>
      <c r="EH4" s="69">
        <f>Update!D28</f>
        <v>84.1</v>
      </c>
      <c r="EI4" s="69">
        <f>Update!E28</f>
        <v>81.67</v>
      </c>
      <c r="EJ4" s="69">
        <f>Update!F28</f>
        <v>85.18</v>
      </c>
      <c r="EK4" s="69">
        <f>Update!G28</f>
        <v>82.91</v>
      </c>
      <c r="EL4" s="69">
        <f>Update!H28</f>
        <v>82.39</v>
      </c>
      <c r="EM4" s="69">
        <f>Update!I28</f>
        <v>83.29</v>
      </c>
      <c r="EN4" s="69">
        <f>Update!J28</f>
        <v>121.11182045022882</v>
      </c>
      <c r="EO4" s="69">
        <f>Update!K28</f>
        <v>100.73510589525367</v>
      </c>
      <c r="EP4" s="69">
        <f>Update!L28</f>
        <v>102.50153440824209</v>
      </c>
      <c r="EQ4" s="69">
        <f>Update!M28</f>
        <v>100.36738954534388</v>
      </c>
      <c r="ER4" s="69">
        <f>Update!N28</f>
        <v>100.9599773052005</v>
      </c>
      <c r="ES4" s="69">
        <f>Update!O28</f>
        <v>96.373845682562148</v>
      </c>
      <c r="ET4" s="69">
        <f>Update!P28</f>
        <v>88.278148840816286</v>
      </c>
      <c r="EU4" s="69">
        <f>Update!Q28</f>
        <v>100.06471414174634</v>
      </c>
      <c r="EV4" s="69">
        <f>Update!R28</f>
        <v>96.773182155651924</v>
      </c>
      <c r="EW4" s="69">
        <f>Update!S28</f>
        <v>100.40912496751484</v>
      </c>
      <c r="EX4" s="69">
        <f>Update!T28</f>
        <v>100.64823772612324</v>
      </c>
      <c r="EY4" s="69">
        <f>Update!U28</f>
        <v>101.21910624911401</v>
      </c>
      <c r="EZ4" s="69">
        <f>Update!V28</f>
        <v>0</v>
      </c>
      <c r="FA4" s="69">
        <f>Update!W28</f>
        <v>0</v>
      </c>
    </row>
    <row r="5" spans="1:157" ht="41.45" customHeight="1" x14ac:dyDescent="0.5">
      <c r="B5" s="252" t="s">
        <v>182</v>
      </c>
      <c r="C5" s="259"/>
      <c r="D5" s="259"/>
      <c r="E5" s="259"/>
      <c r="F5" s="259"/>
      <c r="G5" s="260" t="s">
        <v>211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57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DATA'!C3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57" s="75" customFormat="1" ht="38.25" customHeight="1" x14ac:dyDescent="0.5">
      <c r="B7" s="251" t="s">
        <v>188</v>
      </c>
      <c r="C7" s="251"/>
      <c r="D7" s="251"/>
      <c r="E7" s="251"/>
      <c r="F7" s="252"/>
      <c r="G7" s="296" t="s">
        <v>458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50">
        <f>HLOOKUP($A$3,Update!$B$2:$AAZ$1000,27,0)</f>
        <v>101.21910624911401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57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57" ht="195" customHeight="1" x14ac:dyDescent="0.35">
      <c r="B9" s="83"/>
      <c r="G9" s="84">
        <f>ED4</f>
        <v>79.930000000000007</v>
      </c>
      <c r="AH9" s="57"/>
      <c r="AK9" s="75">
        <f>222/224*100</f>
        <v>99.107142857142861</v>
      </c>
      <c r="EU9" s="46" t="s">
        <v>463</v>
      </c>
    </row>
    <row r="10" spans="1:157" ht="408.75" customHeight="1" x14ac:dyDescent="0.25">
      <c r="B10" s="247" t="str">
        <f>G7</f>
        <v>Daywise Prod. compliance as per BP CO 3</v>
      </c>
      <c r="G10" s="84">
        <f>EE3</f>
        <v>81</v>
      </c>
      <c r="AH10" s="57"/>
      <c r="AI10" s="85"/>
    </row>
    <row r="11" spans="1:157" ht="408" customHeight="1" x14ac:dyDescent="0.25">
      <c r="B11" s="247"/>
      <c r="AH11" s="57"/>
    </row>
    <row r="12" spans="1:157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57" s="91" customFormat="1" ht="111.75" customHeight="1" x14ac:dyDescent="0.25">
      <c r="B13" s="89" t="s">
        <v>191</v>
      </c>
      <c r="C13" s="90">
        <f>A4</f>
        <v>46113</v>
      </c>
      <c r="D13" s="90">
        <f>C13+1</f>
        <v>46114</v>
      </c>
      <c r="E13" s="90">
        <f t="shared" ref="E13:AG13" si="0">D13+1</f>
        <v>46115</v>
      </c>
      <c r="F13" s="90">
        <f t="shared" si="0"/>
        <v>46116</v>
      </c>
      <c r="G13" s="90">
        <f t="shared" si="0"/>
        <v>46117</v>
      </c>
      <c r="H13" s="90">
        <f t="shared" si="0"/>
        <v>46118</v>
      </c>
      <c r="I13" s="90">
        <f t="shared" si="0"/>
        <v>46119</v>
      </c>
      <c r="J13" s="90">
        <f t="shared" si="0"/>
        <v>46120</v>
      </c>
      <c r="K13" s="90">
        <f t="shared" si="0"/>
        <v>46121</v>
      </c>
      <c r="L13" s="90">
        <f t="shared" si="0"/>
        <v>46122</v>
      </c>
      <c r="M13" s="90">
        <f t="shared" si="0"/>
        <v>46123</v>
      </c>
      <c r="N13" s="90">
        <f t="shared" si="0"/>
        <v>46124</v>
      </c>
      <c r="O13" s="90">
        <f t="shared" si="0"/>
        <v>46125</v>
      </c>
      <c r="P13" s="90">
        <f t="shared" si="0"/>
        <v>46126</v>
      </c>
      <c r="Q13" s="90">
        <f t="shared" si="0"/>
        <v>46127</v>
      </c>
      <c r="R13" s="90">
        <f t="shared" si="0"/>
        <v>46128</v>
      </c>
      <c r="S13" s="90">
        <f t="shared" si="0"/>
        <v>46129</v>
      </c>
      <c r="T13" s="90">
        <f t="shared" si="0"/>
        <v>46130</v>
      </c>
      <c r="U13" s="90">
        <f t="shared" si="0"/>
        <v>46131</v>
      </c>
      <c r="V13" s="90">
        <f t="shared" si="0"/>
        <v>46132</v>
      </c>
      <c r="W13" s="90">
        <f t="shared" si="0"/>
        <v>46133</v>
      </c>
      <c r="X13" s="90">
        <f t="shared" si="0"/>
        <v>46134</v>
      </c>
      <c r="Y13" s="90">
        <f t="shared" si="0"/>
        <v>46135</v>
      </c>
      <c r="Z13" s="90">
        <f t="shared" si="0"/>
        <v>46136</v>
      </c>
      <c r="AA13" s="90">
        <f t="shared" si="0"/>
        <v>46137</v>
      </c>
      <c r="AB13" s="90">
        <f t="shared" si="0"/>
        <v>46138</v>
      </c>
      <c r="AC13" s="90">
        <f t="shared" si="0"/>
        <v>46139</v>
      </c>
      <c r="AD13" s="90">
        <f t="shared" si="0"/>
        <v>46140</v>
      </c>
      <c r="AE13" s="90">
        <f t="shared" si="0"/>
        <v>46141</v>
      </c>
      <c r="AF13" s="90">
        <f t="shared" si="0"/>
        <v>46142</v>
      </c>
      <c r="AG13" s="90">
        <f t="shared" si="0"/>
        <v>46143</v>
      </c>
    </row>
    <row r="14" spans="1:157" ht="48" customHeight="1" x14ac:dyDescent="0.35">
      <c r="B14" s="75" t="s">
        <v>5</v>
      </c>
      <c r="C14" s="95">
        <f>C17/C16*100</f>
        <v>98.453147094832175</v>
      </c>
      <c r="D14" s="95">
        <f t="shared" ref="D14:AF14" si="1">D17/D16*100</f>
        <v>98.395678347279414</v>
      </c>
      <c r="E14" s="95">
        <f t="shared" si="1"/>
        <v>102.47660509900992</v>
      </c>
      <c r="F14" s="95">
        <f t="shared" si="1"/>
        <v>101.21682105412057</v>
      </c>
      <c r="G14" s="95">
        <f t="shared" si="1"/>
        <v>99.297123591508125</v>
      </c>
      <c r="H14" s="95">
        <f t="shared" si="1"/>
        <v>100.09274881911534</v>
      </c>
      <c r="I14" s="95">
        <f t="shared" si="1"/>
        <v>99.966487514548859</v>
      </c>
      <c r="J14" s="95">
        <f t="shared" si="1"/>
        <v>99.920116954152476</v>
      </c>
      <c r="K14" s="95">
        <f t="shared" si="1"/>
        <v>99.843613213182365</v>
      </c>
      <c r="L14" s="95">
        <f t="shared" si="1"/>
        <v>96.480091422295388</v>
      </c>
      <c r="M14" s="95">
        <f t="shared" si="1"/>
        <v>98.204126009905096</v>
      </c>
      <c r="N14" s="95">
        <f t="shared" si="1"/>
        <v>99.942053453188493</v>
      </c>
      <c r="O14" s="95">
        <f t="shared" si="1"/>
        <v>99.9599323723438</v>
      </c>
      <c r="P14" s="95">
        <f t="shared" si="1"/>
        <v>100.0125984137786</v>
      </c>
      <c r="Q14" s="95">
        <f t="shared" si="1"/>
        <v>99.949855766257883</v>
      </c>
      <c r="R14" s="95">
        <f t="shared" si="1"/>
        <v>100.58982457335294</v>
      </c>
      <c r="S14" s="95">
        <f t="shared" si="1"/>
        <v>104.37755880578365</v>
      </c>
      <c r="T14" s="95">
        <f t="shared" si="1"/>
        <v>101.05133910079869</v>
      </c>
      <c r="U14" s="95">
        <f t="shared" si="1"/>
        <v>100.24849338502509</v>
      </c>
      <c r="V14" s="95">
        <f t="shared" si="1"/>
        <v>100.07537903344834</v>
      </c>
      <c r="W14" s="95">
        <f t="shared" si="1"/>
        <v>100.07893314510825</v>
      </c>
      <c r="X14" s="95">
        <f t="shared" si="1"/>
        <v>100.13038723824603</v>
      </c>
      <c r="Y14" s="95">
        <f t="shared" si="1"/>
        <v>100.1163692734679</v>
      </c>
      <c r="Z14" s="95">
        <f t="shared" si="1"/>
        <v>100.04634274919064</v>
      </c>
      <c r="AA14" s="95">
        <f t="shared" si="1"/>
        <v>100.11246400265338</v>
      </c>
      <c r="AB14" s="95">
        <f t="shared" si="1"/>
        <v>100.17377101394933</v>
      </c>
      <c r="AC14" s="95">
        <f t="shared" si="1"/>
        <v>100.20018572848318</v>
      </c>
      <c r="AD14" s="95">
        <f t="shared" si="1"/>
        <v>97.313928245716809</v>
      </c>
      <c r="AE14" s="95">
        <f t="shared" si="1"/>
        <v>98.687391542547289</v>
      </c>
      <c r="AF14" s="95">
        <f t="shared" si="1"/>
        <v>99.948699035595993</v>
      </c>
      <c r="AG14" s="95"/>
    </row>
    <row r="15" spans="1:157" ht="48" customHeight="1" x14ac:dyDescent="0.35">
      <c r="B15" s="75" t="s">
        <v>217</v>
      </c>
      <c r="C15" s="95">
        <v>100</v>
      </c>
      <c r="D15" s="95">
        <v>100</v>
      </c>
      <c r="E15" s="95">
        <v>100</v>
      </c>
      <c r="F15" s="95">
        <v>100</v>
      </c>
      <c r="G15" s="95">
        <v>100</v>
      </c>
      <c r="H15" s="95">
        <v>100</v>
      </c>
      <c r="I15" s="95">
        <v>100</v>
      </c>
      <c r="J15" s="95">
        <v>100</v>
      </c>
      <c r="K15" s="95">
        <v>100</v>
      </c>
      <c r="L15" s="95">
        <v>100</v>
      </c>
      <c r="M15" s="95">
        <v>100</v>
      </c>
      <c r="N15" s="95">
        <v>100</v>
      </c>
      <c r="O15" s="95">
        <v>100</v>
      </c>
      <c r="P15" s="95">
        <v>100</v>
      </c>
      <c r="Q15" s="95">
        <v>100</v>
      </c>
      <c r="R15" s="95">
        <v>100</v>
      </c>
      <c r="S15" s="95">
        <v>100</v>
      </c>
      <c r="T15" s="95">
        <v>100</v>
      </c>
      <c r="U15" s="95">
        <v>100</v>
      </c>
      <c r="V15" s="95">
        <v>100</v>
      </c>
      <c r="W15" s="95">
        <v>100</v>
      </c>
      <c r="X15" s="95">
        <v>100</v>
      </c>
      <c r="Y15" s="95">
        <v>100</v>
      </c>
      <c r="Z15" s="95">
        <v>100</v>
      </c>
      <c r="AA15" s="95">
        <v>100</v>
      </c>
      <c r="AB15" s="95">
        <v>100</v>
      </c>
      <c r="AC15" s="95">
        <v>100</v>
      </c>
      <c r="AD15" s="95">
        <v>100</v>
      </c>
      <c r="AE15" s="95">
        <v>100</v>
      </c>
      <c r="AF15" s="95">
        <v>100</v>
      </c>
      <c r="AG15" s="95">
        <v>100</v>
      </c>
    </row>
    <row r="16" spans="1:157" ht="48" customHeight="1" x14ac:dyDescent="0.3">
      <c r="B16" s="97" t="s">
        <v>459</v>
      </c>
      <c r="C16" s="122">
        <v>4139.9949658017658</v>
      </c>
      <c r="D16" s="122">
        <v>4139.9949658017658</v>
      </c>
      <c r="E16" s="122">
        <v>3975.1279096415183</v>
      </c>
      <c r="F16" s="122">
        <v>4033.8777682308391</v>
      </c>
      <c r="G16" s="122">
        <v>4110.2889764622132</v>
      </c>
      <c r="H16" s="122">
        <v>4080.5829871226611</v>
      </c>
      <c r="I16" s="122">
        <v>4042.9554006258945</v>
      </c>
      <c r="J16" s="122">
        <v>4042.9554006258945</v>
      </c>
      <c r="K16" s="122">
        <v>4042.9554006258945</v>
      </c>
      <c r="L16" s="122">
        <v>4042.9554006258945</v>
      </c>
      <c r="M16" s="122">
        <v>4042.9554006258945</v>
      </c>
      <c r="N16" s="122">
        <v>4042.9554006258945</v>
      </c>
      <c r="O16" s="122">
        <v>4042.9554006258945</v>
      </c>
      <c r="P16" s="122">
        <v>4042.9554006258945</v>
      </c>
      <c r="Q16" s="122">
        <v>4042.9554006258945</v>
      </c>
      <c r="R16" s="122">
        <v>4042.9554006258945</v>
      </c>
      <c r="S16" s="122">
        <v>3881.9527519284034</v>
      </c>
      <c r="T16" s="122">
        <v>3953.5094846828433</v>
      </c>
      <c r="U16" s="122">
        <v>4042.9554006258945</v>
      </c>
      <c r="V16" s="122">
        <v>4042.9554006258945</v>
      </c>
      <c r="W16" s="122">
        <v>4042.9554006258945</v>
      </c>
      <c r="X16" s="122">
        <v>4042.9554006258945</v>
      </c>
      <c r="Y16" s="122">
        <v>4042.9554006258945</v>
      </c>
      <c r="Z16" s="122">
        <v>4042.9554006258945</v>
      </c>
      <c r="AA16" s="122">
        <v>4042.9554006258945</v>
      </c>
      <c r="AB16" s="122">
        <v>4042.9554006258945</v>
      </c>
      <c r="AC16" s="122">
        <v>4042.9554006258945</v>
      </c>
      <c r="AD16" s="122">
        <v>4042.9554006258945</v>
      </c>
      <c r="AE16" s="122">
        <v>4042.9554006258945</v>
      </c>
      <c r="AF16" s="122">
        <v>4042.9554006258945</v>
      </c>
      <c r="AG16" s="122"/>
      <c r="AH16" s="92"/>
    </row>
    <row r="17" spans="2:33" ht="48" customHeight="1" x14ac:dyDescent="0.3">
      <c r="B17" s="97" t="s">
        <v>460</v>
      </c>
      <c r="C17" s="122">
        <v>4075.9553333994595</v>
      </c>
      <c r="D17" s="122">
        <v>4073.5761301438661</v>
      </c>
      <c r="E17" s="122">
        <v>4073.5761301438661</v>
      </c>
      <c r="F17" s="122">
        <v>4082.9628422121614</v>
      </c>
      <c r="G17" s="122">
        <v>4081.398724925818</v>
      </c>
      <c r="H17" s="122">
        <v>4084.367679656239</v>
      </c>
      <c r="I17" s="122">
        <v>4041.6005057854636</v>
      </c>
      <c r="J17" s="122">
        <v>4039.7257647096176</v>
      </c>
      <c r="K17" s="122">
        <v>4036.6327525823858</v>
      </c>
      <c r="L17" s="122">
        <v>3900.6470666864921</v>
      </c>
      <c r="M17" s="122">
        <v>3970.3490161549166</v>
      </c>
      <c r="N17" s="122">
        <v>4040.6126475821025</v>
      </c>
      <c r="O17" s="122">
        <v>4041.3354843096658</v>
      </c>
      <c r="P17" s="122">
        <v>4043.4647488761502</v>
      </c>
      <c r="Q17" s="122">
        <v>4040.9280916197154</v>
      </c>
      <c r="R17" s="122">
        <v>4066.8017450684865</v>
      </c>
      <c r="S17" s="122">
        <v>4051.8875164568062</v>
      </c>
      <c r="T17" s="122">
        <v>3995.0742757490984</v>
      </c>
      <c r="U17" s="122">
        <v>4053.0018773559641</v>
      </c>
      <c r="V17" s="122">
        <v>4046.0029413296338</v>
      </c>
      <c r="W17" s="122">
        <v>4046.1466324789321</v>
      </c>
      <c r="X17" s="122">
        <v>4048.2268985162891</v>
      </c>
      <c r="Y17" s="122">
        <v>4047.6601584522341</v>
      </c>
      <c r="Z17" s="122">
        <v>4044.8290173070964</v>
      </c>
      <c r="AA17" s="122">
        <v>4047.5022700949294</v>
      </c>
      <c r="AB17" s="122">
        <v>4049.9808852190813</v>
      </c>
      <c r="AC17" s="122">
        <v>4051.0488203468876</v>
      </c>
      <c r="AD17" s="122">
        <v>3934.3587175714156</v>
      </c>
      <c r="AE17" s="122">
        <v>3989.8872261062379</v>
      </c>
      <c r="AF17" s="122">
        <v>4040.8813255149494</v>
      </c>
      <c r="AG17" s="122"/>
    </row>
    <row r="18" spans="2:33" ht="48" customHeight="1" x14ac:dyDescent="0.3">
      <c r="B18" s="97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spans="2:33" ht="18.75" x14ac:dyDescent="0.3">
      <c r="B19" s="97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x14ac:dyDescent="0.25">
      <c r="C20" s="101">
        <v>99.107142857142804</v>
      </c>
      <c r="E20" s="84">
        <v>76.8888888888889</v>
      </c>
      <c r="G20" s="46">
        <v>99.1111111111111</v>
      </c>
    </row>
    <row r="21" spans="2:33" ht="63" x14ac:dyDescent="0.35">
      <c r="B21" s="114" t="s">
        <v>192</v>
      </c>
      <c r="C21" s="302">
        <v>1</v>
      </c>
      <c r="D21" s="302"/>
      <c r="E21" s="302">
        <v>2</v>
      </c>
      <c r="F21" s="302"/>
      <c r="G21" s="46">
        <v>98.6666666666667</v>
      </c>
    </row>
    <row r="22" spans="2:33" ht="26.25" x14ac:dyDescent="0.4">
      <c r="B22" s="123" t="s">
        <v>193</v>
      </c>
      <c r="C22" s="301" t="s">
        <v>194</v>
      </c>
      <c r="D22" s="301"/>
      <c r="E22" s="301"/>
      <c r="F22" s="301"/>
      <c r="G22" s="46">
        <v>98.2222222222222</v>
      </c>
    </row>
    <row r="23" spans="2:33" ht="26.25" x14ac:dyDescent="0.4">
      <c r="B23" s="123" t="s">
        <v>197</v>
      </c>
      <c r="C23" s="270" t="s">
        <v>235</v>
      </c>
      <c r="D23" s="270"/>
      <c r="E23" s="270"/>
      <c r="F23" s="270"/>
      <c r="G23" s="46">
        <v>96.396396396396398</v>
      </c>
    </row>
    <row r="24" spans="2:33" ht="26.25" x14ac:dyDescent="0.35">
      <c r="B24" s="114" t="s">
        <v>200</v>
      </c>
      <c r="C24" s="270">
        <v>87.34</v>
      </c>
      <c r="D24" s="270"/>
      <c r="E24" s="270"/>
      <c r="F24" s="270"/>
      <c r="G24" s="46">
        <v>98.214285714285694</v>
      </c>
    </row>
    <row r="25" spans="2:33" ht="26.25" x14ac:dyDescent="0.35">
      <c r="B25" s="114" t="s">
        <v>201</v>
      </c>
      <c r="C25" s="270">
        <v>82.88</v>
      </c>
      <c r="D25" s="270"/>
      <c r="E25" s="270"/>
      <c r="F25" s="270"/>
      <c r="G25" s="46">
        <v>97.3333333333333</v>
      </c>
    </row>
    <row r="26" spans="2:33" ht="26.25" x14ac:dyDescent="0.35">
      <c r="B26" s="114" t="s">
        <v>202</v>
      </c>
      <c r="C26" s="270">
        <v>78.42</v>
      </c>
      <c r="D26" s="270"/>
      <c r="E26" s="270"/>
      <c r="F26" s="270"/>
      <c r="G26" s="46">
        <v>99.1111111111111</v>
      </c>
    </row>
    <row r="27" spans="2:33" ht="26.25" x14ac:dyDescent="0.35">
      <c r="B27" s="114" t="s">
        <v>203</v>
      </c>
      <c r="C27" s="270" t="s">
        <v>204</v>
      </c>
      <c r="D27" s="270"/>
      <c r="E27" s="270"/>
      <c r="F27" s="270"/>
      <c r="G27" s="46">
        <v>96</v>
      </c>
    </row>
    <row r="28" spans="2:33" ht="63" x14ac:dyDescent="0.35">
      <c r="B28" s="114" t="s">
        <v>206</v>
      </c>
      <c r="C28" s="270" t="s">
        <v>207</v>
      </c>
      <c r="D28" s="270"/>
      <c r="E28" s="270"/>
      <c r="F28" s="270"/>
      <c r="G28" s="46">
        <v>99.5555555555556</v>
      </c>
    </row>
    <row r="29" spans="2:33" x14ac:dyDescent="0.25">
      <c r="C29" s="101">
        <v>76.8888888888889</v>
      </c>
      <c r="E29" s="84">
        <v>99.107142857142804</v>
      </c>
      <c r="G29" s="46">
        <v>96.8888888888889</v>
      </c>
    </row>
    <row r="30" spans="2:33" x14ac:dyDescent="0.25">
      <c r="C30" s="101">
        <v>100</v>
      </c>
      <c r="E30" s="84">
        <v>99.107142857142804</v>
      </c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99.107142857142804</v>
      </c>
      <c r="D52" s="101" t="e">
        <f>MEDIAN(D20:D50)</f>
        <v>#NUM!</v>
      </c>
      <c r="E52" s="101">
        <f>MEDIAN(E20:E50)</f>
        <v>99.7777777777778</v>
      </c>
      <c r="F52" s="101" t="e">
        <f>MEDIAN(F20:F50)</f>
        <v>#NUM!</v>
      </c>
      <c r="G52" s="101">
        <f>MEDIAN(G20:G50)</f>
        <v>98.6666666666667</v>
      </c>
      <c r="YW52" s="102"/>
    </row>
    <row r="53" spans="3:701" x14ac:dyDescent="0.25">
      <c r="YW53" s="102"/>
    </row>
    <row r="54" spans="3:701" x14ac:dyDescent="0.25">
      <c r="YW54" s="102"/>
    </row>
  </sheetData>
  <mergeCells count="32">
    <mergeCell ref="S7:T7"/>
    <mergeCell ref="B1:AG1"/>
    <mergeCell ref="B2:AG2"/>
    <mergeCell ref="B3:F3"/>
    <mergeCell ref="G3:N3"/>
    <mergeCell ref="AB3:AC3"/>
    <mergeCell ref="B4:F4"/>
    <mergeCell ref="G4:N4"/>
    <mergeCell ref="C22:D22"/>
    <mergeCell ref="E22:F22"/>
    <mergeCell ref="B5:F5"/>
    <mergeCell ref="G5:N5"/>
    <mergeCell ref="B6:F6"/>
    <mergeCell ref="B7:F7"/>
    <mergeCell ref="G7:N7"/>
    <mergeCell ref="B8:F8"/>
    <mergeCell ref="G8:N8"/>
    <mergeCell ref="B10:B11"/>
    <mergeCell ref="C21:D21"/>
    <mergeCell ref="E21:F21"/>
    <mergeCell ref="C23:D23"/>
    <mergeCell ref="E23:F23"/>
    <mergeCell ref="C24:D24"/>
    <mergeCell ref="E24:F24"/>
    <mergeCell ref="C25:D25"/>
    <mergeCell ref="E25:F25"/>
    <mergeCell ref="C26:D26"/>
    <mergeCell ref="E26:F26"/>
    <mergeCell ref="C27:D27"/>
    <mergeCell ref="E27:F27"/>
    <mergeCell ref="C28:D28"/>
    <mergeCell ref="E28:F28"/>
  </mergeCells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9" tint="0.59999389629810485"/>
    <pageSetUpPr fitToPage="1"/>
  </sheetPr>
  <dimension ref="A1:ZY54"/>
  <sheetViews>
    <sheetView tabSelected="1" topLeftCell="A10" zoomScale="40" zoomScaleNormal="40" workbookViewId="0">
      <selection activeCell="EO14" sqref="EO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9" width="12.7109375" style="46" bestFit="1" customWidth="1"/>
    <col min="160" max="16384" width="9.28515625" style="46"/>
  </cols>
  <sheetData>
    <row r="1" spans="1:159" s="55" customFormat="1" ht="51.75" customHeight="1" x14ac:dyDescent="0.35">
      <c r="B1" s="253" t="s">
        <v>168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Daywise Prod. compliance as per BP CO 4</v>
      </c>
      <c r="DR1" s="56" t="str">
        <f>S6</f>
        <v>%</v>
      </c>
    </row>
    <row r="2" spans="1:159" ht="44.25" customHeight="1" x14ac:dyDescent="0.35">
      <c r="B2" s="255" t="s">
        <v>171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  <c r="FA2" s="59">
        <v>46143</v>
      </c>
      <c r="FB2" s="59">
        <v>46174</v>
      </c>
      <c r="FC2" s="59">
        <v>46204</v>
      </c>
    </row>
    <row r="3" spans="1:159" ht="41.45" customHeight="1" x14ac:dyDescent="0.5">
      <c r="A3" s="237">
        <f>'MKPI Quality Index CO 3'!$A$3</f>
        <v>46112</v>
      </c>
      <c r="B3" s="25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4"/>
      <c r="AB3" s="250">
        <f>HLOOKUP($G$3,Update!$B$2:$AAZ$1000,49,0)</f>
        <v>100</v>
      </c>
      <c r="AC3" s="250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f>'MASTER DATA'!Q6</f>
        <v>79</v>
      </c>
      <c r="DQ3" s="69">
        <f>'MASTER DATA'!R6</f>
        <v>79</v>
      </c>
      <c r="DR3" s="69">
        <f>'MASTER DATA'!S6</f>
        <v>79</v>
      </c>
      <c r="DS3" s="69">
        <f>'MASTER DATA'!T6</f>
        <v>79</v>
      </c>
      <c r="DT3" s="69">
        <f>'MASTER DATA'!U6</f>
        <v>79</v>
      </c>
      <c r="DU3" s="69">
        <f>'MASTER DATA'!V6</f>
        <v>79</v>
      </c>
      <c r="DV3" s="69">
        <f>'MASTER DATA'!W6</f>
        <v>79</v>
      </c>
      <c r="DW3" s="69">
        <f>'MASTER DATA'!X6</f>
        <v>79</v>
      </c>
      <c r="DX3" s="69">
        <f>'MASTER DATA'!Y6</f>
        <v>79</v>
      </c>
      <c r="DY3" s="69">
        <f>'MASTER DATA'!Z6</f>
        <v>79</v>
      </c>
      <c r="DZ3" s="69">
        <f>'MASTER DATA'!AA6</f>
        <v>79</v>
      </c>
      <c r="EA3" s="69">
        <f>'MASTER DATA'!AB6</f>
        <v>79</v>
      </c>
      <c r="EB3" s="69">
        <f>'MASTER DATA'!AC6</f>
        <v>80</v>
      </c>
      <c r="EC3" s="69">
        <f>'MASTER DATA'!AD6</f>
        <v>80</v>
      </c>
      <c r="ED3" s="69">
        <f>'MASTER DATA'!AE6</f>
        <v>80</v>
      </c>
      <c r="EE3" s="69">
        <f>'MASTER DATA'!AF6</f>
        <v>80</v>
      </c>
      <c r="EF3" s="69">
        <f>'MASTER DATA'!AG6</f>
        <v>80</v>
      </c>
      <c r="EG3" s="69">
        <f>'MASTER DATA'!AH6</f>
        <v>80</v>
      </c>
      <c r="EH3" s="69">
        <f>Update!D50</f>
        <v>80</v>
      </c>
      <c r="EI3" s="69">
        <f>Update!E50</f>
        <v>80</v>
      </c>
      <c r="EJ3" s="69">
        <f>Update!F50</f>
        <v>80</v>
      </c>
      <c r="EK3" s="69">
        <f>Update!G50</f>
        <v>80</v>
      </c>
      <c r="EL3" s="69">
        <f>Update!H50</f>
        <v>80</v>
      </c>
      <c r="EM3" s="69">
        <f>Update!I50</f>
        <v>80</v>
      </c>
      <c r="EN3" s="69">
        <f>Update!J50</f>
        <v>100</v>
      </c>
      <c r="EO3" s="69">
        <f>Update!K50</f>
        <v>100</v>
      </c>
      <c r="EP3" s="69">
        <f>Update!L50</f>
        <v>100</v>
      </c>
      <c r="EQ3" s="69">
        <f>Update!M50</f>
        <v>100</v>
      </c>
      <c r="ER3" s="69">
        <f>Update!N50</f>
        <v>100</v>
      </c>
      <c r="ES3" s="69">
        <f>Update!O50</f>
        <v>100</v>
      </c>
      <c r="ET3" s="69">
        <f>Update!P50</f>
        <v>100</v>
      </c>
      <c r="EU3" s="69">
        <f>Update!Q50</f>
        <v>100</v>
      </c>
      <c r="EV3" s="69">
        <f>Update!R50</f>
        <v>100</v>
      </c>
      <c r="EW3" s="69">
        <f>Update!S50</f>
        <v>100</v>
      </c>
      <c r="EX3" s="69">
        <f>Update!T50</f>
        <v>100</v>
      </c>
      <c r="EY3" s="69">
        <f>Update!U50</f>
        <v>100</v>
      </c>
      <c r="EZ3" s="69">
        <f>Update!V50</f>
        <v>100</v>
      </c>
      <c r="FA3" s="69">
        <v>100</v>
      </c>
      <c r="FB3" s="69"/>
      <c r="FC3" s="69"/>
    </row>
    <row r="4" spans="1:159" ht="41.45" customHeight="1" x14ac:dyDescent="0.5">
      <c r="A4" s="237">
        <f>+A3+1</f>
        <v>46113</v>
      </c>
      <c r="B4" s="252" t="s">
        <v>177</v>
      </c>
      <c r="C4" s="259"/>
      <c r="D4" s="259"/>
      <c r="E4" s="259"/>
      <c r="F4" s="259"/>
      <c r="G4" s="260" t="s">
        <v>210</v>
      </c>
      <c r="H4" s="261"/>
      <c r="I4" s="261"/>
      <c r="J4" s="261"/>
      <c r="K4" s="261"/>
      <c r="L4" s="261"/>
      <c r="M4" s="261"/>
      <c r="N4" s="262"/>
      <c r="O4" s="60" t="s">
        <v>229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69">
        <f>'MASTER DATA'!Q7</f>
        <v>81.595230180297108</v>
      </c>
      <c r="DQ4" s="69">
        <f>'MASTER DATA'!R7</f>
        <v>81.181866847483747</v>
      </c>
      <c r="DR4" s="69">
        <f>'MASTER DATA'!S7</f>
        <v>79.030612683503293</v>
      </c>
      <c r="DS4" s="69">
        <f>'MASTER DATA'!T7</f>
        <v>81.200132407446659</v>
      </c>
      <c r="DT4" s="69">
        <f>'MASTER DATA'!U7</f>
        <v>82.324594040519997</v>
      </c>
      <c r="DU4" s="69">
        <f>'MASTER DATA'!V7</f>
        <v>79.221691682443151</v>
      </c>
      <c r="DV4" s="69">
        <f>'MASTER DATA'!W7</f>
        <v>69.142169622968993</v>
      </c>
      <c r="DW4" s="69">
        <f>'MASTER DATA'!X7</f>
        <v>78.95800818105856</v>
      </c>
      <c r="DX4" s="69">
        <f>'MASTER DATA'!Y7</f>
        <v>76.724628728011695</v>
      </c>
      <c r="DY4" s="69">
        <f>'MASTER DATA'!Z7</f>
        <v>77.60478012804532</v>
      </c>
      <c r="DZ4" s="69">
        <f>'MASTER DATA'!AA7</f>
        <v>77.530412099847055</v>
      </c>
      <c r="EA4" s="69">
        <f>'MASTER DATA'!AB7</f>
        <v>78.494524158789631</v>
      </c>
      <c r="EB4" s="69">
        <f>'MASTER DATA'!AC7</f>
        <v>80</v>
      </c>
      <c r="EC4" s="69">
        <f>'MASTER DATA'!AD7</f>
        <v>78.680000000000007</v>
      </c>
      <c r="ED4" s="69">
        <f>'MASTER DATA'!AE7</f>
        <v>76.81</v>
      </c>
      <c r="EE4" s="69">
        <f>'MASTER DATA'!AF7</f>
        <v>76.62</v>
      </c>
      <c r="EF4" s="69">
        <f>'MASTER DATA'!AG7</f>
        <v>77.790000000000006</v>
      </c>
      <c r="EG4" s="69">
        <f>'MASTER DATA'!AH7</f>
        <v>80.88</v>
      </c>
      <c r="EH4" s="69">
        <f>Update!D51</f>
        <v>82.5</v>
      </c>
      <c r="EI4" s="69">
        <f>Update!E51</f>
        <v>80.290000000000006</v>
      </c>
      <c r="EJ4" s="69">
        <f>Update!F51</f>
        <v>79.400000000000006</v>
      </c>
      <c r="EK4" s="69">
        <f>Update!G51</f>
        <v>76.09</v>
      </c>
      <c r="EL4" s="69">
        <f>Update!H51</f>
        <v>77.760000000000005</v>
      </c>
      <c r="EM4" s="69">
        <f>Update!I51</f>
        <v>80.72</v>
      </c>
      <c r="EN4" s="69">
        <f>Update!J51</f>
        <v>98.268689618134587</v>
      </c>
      <c r="EO4" s="69">
        <f>Update!K51</f>
        <v>96.369667583560215</v>
      </c>
      <c r="EP4" s="69">
        <f>Update!L51</f>
        <v>98.499345913008412</v>
      </c>
      <c r="EQ4" s="69">
        <f>Update!M51</f>
        <v>97.334149082960337</v>
      </c>
      <c r="ER4" s="69">
        <f>Update!N51</f>
        <v>97.722626258371676</v>
      </c>
      <c r="ES4" s="69">
        <f>Update!O51</f>
        <v>98.342696057812546</v>
      </c>
      <c r="ET4" s="69">
        <f>Update!P51</f>
        <v>99.157720272388644</v>
      </c>
      <c r="EU4" s="69">
        <f>Update!Q51</f>
        <v>107.3454223447911</v>
      </c>
      <c r="EV4" s="69">
        <f>Update!R51</f>
        <v>100.4023350725503</v>
      </c>
      <c r="EW4" s="69">
        <f>Update!S51</f>
        <v>103.7803110997209</v>
      </c>
      <c r="EX4" s="69">
        <f>Update!T51</f>
        <v>99.940532512430863</v>
      </c>
      <c r="EY4" s="69">
        <f>Update!U51</f>
        <v>100.12459266844209</v>
      </c>
      <c r="EZ4" s="69">
        <f>Update!V51</f>
        <v>0</v>
      </c>
      <c r="FA4" s="69"/>
      <c r="FB4" s="69"/>
      <c r="FC4" s="69"/>
    </row>
    <row r="5" spans="1:159" ht="41.45" customHeight="1" x14ac:dyDescent="0.5">
      <c r="B5" s="252" t="s">
        <v>182</v>
      </c>
      <c r="C5" s="259"/>
      <c r="D5" s="259"/>
      <c r="E5" s="259"/>
      <c r="F5" s="259"/>
      <c r="G5" s="260" t="s">
        <v>211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59" ht="41.45" customHeight="1" x14ac:dyDescent="0.5">
      <c r="B6" s="252" t="s">
        <v>185</v>
      </c>
      <c r="C6" s="259"/>
      <c r="D6" s="259"/>
      <c r="E6" s="259"/>
      <c r="F6" s="259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DATA'!C6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  <c r="EV6" s="46" t="s">
        <v>464</v>
      </c>
    </row>
    <row r="7" spans="1:159" s="75" customFormat="1" ht="38.25" customHeight="1" x14ac:dyDescent="0.5">
      <c r="B7" s="251" t="s">
        <v>188</v>
      </c>
      <c r="C7" s="251"/>
      <c r="D7" s="251"/>
      <c r="E7" s="251"/>
      <c r="F7" s="252"/>
      <c r="G7" s="296" t="s">
        <v>466</v>
      </c>
      <c r="H7" s="297"/>
      <c r="I7" s="297"/>
      <c r="J7" s="297"/>
      <c r="K7" s="297"/>
      <c r="L7" s="297"/>
      <c r="M7" s="297"/>
      <c r="N7" s="297"/>
      <c r="O7" s="60" t="s">
        <v>189</v>
      </c>
      <c r="P7" s="74"/>
      <c r="Q7" s="74"/>
      <c r="R7" s="74"/>
      <c r="S7" s="250">
        <f>HLOOKUP($A$3,Update!$B$2:$AAZ$1000,50,0)</f>
        <v>100.12459266844209</v>
      </c>
      <c r="T7" s="250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59" ht="38.25" customHeight="1" x14ac:dyDescent="0.5">
      <c r="B8" s="251"/>
      <c r="C8" s="251"/>
      <c r="D8" s="251"/>
      <c r="E8" s="251"/>
      <c r="F8" s="252"/>
      <c r="G8" s="294"/>
      <c r="H8" s="295"/>
      <c r="I8" s="295"/>
      <c r="J8" s="295"/>
      <c r="K8" s="295"/>
      <c r="L8" s="295"/>
      <c r="M8" s="295"/>
      <c r="N8" s="295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59" ht="195" customHeight="1" x14ac:dyDescent="0.35">
      <c r="B9" s="83"/>
      <c r="G9" s="84">
        <f>ED4</f>
        <v>76.81</v>
      </c>
      <c r="AH9" s="57"/>
      <c r="AK9" s="75">
        <f>222/224*100</f>
        <v>99.107142857142861</v>
      </c>
    </row>
    <row r="10" spans="1:159" ht="408.75" customHeight="1" x14ac:dyDescent="0.25">
      <c r="B10" s="247" t="str">
        <f>G7</f>
        <v>Daywise Prod. compliance as per BP CO 4</v>
      </c>
      <c r="G10" s="84">
        <f>EE3</f>
        <v>80</v>
      </c>
      <c r="AH10" s="57"/>
      <c r="AI10" s="85"/>
    </row>
    <row r="11" spans="1:159" ht="408" customHeight="1" x14ac:dyDescent="0.25">
      <c r="B11" s="247"/>
      <c r="AH11" s="57"/>
    </row>
    <row r="12" spans="1:159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59" s="91" customFormat="1" ht="105.75" customHeight="1" x14ac:dyDescent="0.25">
      <c r="B13" s="89" t="s">
        <v>191</v>
      </c>
      <c r="C13" s="90">
        <f>A4</f>
        <v>46113</v>
      </c>
      <c r="D13" s="90">
        <f>C13+1</f>
        <v>46114</v>
      </c>
      <c r="E13" s="90">
        <f t="shared" ref="E13:AG13" si="0">D13+1</f>
        <v>46115</v>
      </c>
      <c r="F13" s="90">
        <f t="shared" si="0"/>
        <v>46116</v>
      </c>
      <c r="G13" s="90">
        <f t="shared" si="0"/>
        <v>46117</v>
      </c>
      <c r="H13" s="90">
        <f t="shared" si="0"/>
        <v>46118</v>
      </c>
      <c r="I13" s="90">
        <f t="shared" si="0"/>
        <v>46119</v>
      </c>
      <c r="J13" s="90">
        <f t="shared" si="0"/>
        <v>46120</v>
      </c>
      <c r="K13" s="90">
        <f t="shared" si="0"/>
        <v>46121</v>
      </c>
      <c r="L13" s="90">
        <f t="shared" si="0"/>
        <v>46122</v>
      </c>
      <c r="M13" s="90">
        <f t="shared" si="0"/>
        <v>46123</v>
      </c>
      <c r="N13" s="90">
        <f t="shared" si="0"/>
        <v>46124</v>
      </c>
      <c r="O13" s="90">
        <f t="shared" si="0"/>
        <v>46125</v>
      </c>
      <c r="P13" s="90">
        <f t="shared" si="0"/>
        <v>46126</v>
      </c>
      <c r="Q13" s="90">
        <f t="shared" si="0"/>
        <v>46127</v>
      </c>
      <c r="R13" s="90">
        <f t="shared" si="0"/>
        <v>46128</v>
      </c>
      <c r="S13" s="90">
        <f t="shared" si="0"/>
        <v>46129</v>
      </c>
      <c r="T13" s="90">
        <f t="shared" si="0"/>
        <v>46130</v>
      </c>
      <c r="U13" s="90">
        <f t="shared" si="0"/>
        <v>46131</v>
      </c>
      <c r="V13" s="90">
        <f t="shared" si="0"/>
        <v>46132</v>
      </c>
      <c r="W13" s="90">
        <f t="shared" si="0"/>
        <v>46133</v>
      </c>
      <c r="X13" s="90">
        <f t="shared" si="0"/>
        <v>46134</v>
      </c>
      <c r="Y13" s="90">
        <f t="shared" si="0"/>
        <v>46135</v>
      </c>
      <c r="Z13" s="90">
        <f t="shared" si="0"/>
        <v>46136</v>
      </c>
      <c r="AA13" s="90">
        <f t="shared" si="0"/>
        <v>46137</v>
      </c>
      <c r="AB13" s="90">
        <f t="shared" si="0"/>
        <v>46138</v>
      </c>
      <c r="AC13" s="90">
        <f t="shared" si="0"/>
        <v>46139</v>
      </c>
      <c r="AD13" s="90">
        <f t="shared" si="0"/>
        <v>46140</v>
      </c>
      <c r="AE13" s="90">
        <f t="shared" si="0"/>
        <v>46141</v>
      </c>
      <c r="AF13" s="90">
        <f t="shared" si="0"/>
        <v>46142</v>
      </c>
      <c r="AG13" s="90">
        <f t="shared" si="0"/>
        <v>46143</v>
      </c>
    </row>
    <row r="14" spans="1:159" ht="48" customHeight="1" x14ac:dyDescent="0.35">
      <c r="B14" s="75" t="s">
        <v>5</v>
      </c>
      <c r="C14" s="95">
        <f>C17/C16*100</f>
        <v>100.09896568228899</v>
      </c>
      <c r="D14" s="95">
        <f t="shared" ref="D14:AF14" si="1">D17/D16*100</f>
        <v>101.88671684499759</v>
      </c>
      <c r="E14" s="95">
        <f t="shared" si="1"/>
        <v>97.881622060610567</v>
      </c>
      <c r="F14" s="95">
        <f t="shared" si="1"/>
        <v>95.934744066519102</v>
      </c>
      <c r="G14" s="95">
        <f t="shared" si="1"/>
        <v>97.975582355930626</v>
      </c>
      <c r="H14" s="95">
        <f t="shared" si="1"/>
        <v>97.822947855311099</v>
      </c>
      <c r="I14" s="95">
        <f t="shared" si="1"/>
        <v>98.205621186801835</v>
      </c>
      <c r="J14" s="95">
        <f t="shared" si="1"/>
        <v>97.470442249302309</v>
      </c>
      <c r="K14" s="95">
        <f t="shared" si="1"/>
        <v>97.626165948562232</v>
      </c>
      <c r="L14" s="95">
        <f t="shared" si="1"/>
        <v>95.857475331739664</v>
      </c>
      <c r="M14" s="95">
        <f t="shared" si="1"/>
        <v>90.268437932882875</v>
      </c>
      <c r="N14" s="95">
        <f t="shared" si="1"/>
        <v>93.803759023932059</v>
      </c>
      <c r="O14" s="95">
        <f t="shared" si="1"/>
        <v>96.53216472803787</v>
      </c>
      <c r="P14" s="95">
        <f t="shared" si="1"/>
        <v>96.614765049741663</v>
      </c>
      <c r="Q14" s="95">
        <f t="shared" si="1"/>
        <v>96.86531337465928</v>
      </c>
      <c r="R14" s="95">
        <f t="shared" si="1"/>
        <v>92.254807895783813</v>
      </c>
      <c r="S14" s="95">
        <f t="shared" si="1"/>
        <v>96.33144848143111</v>
      </c>
      <c r="T14" s="95">
        <f t="shared" si="1"/>
        <v>96.832085832067065</v>
      </c>
      <c r="U14" s="95">
        <f t="shared" si="1"/>
        <v>98.113084727026802</v>
      </c>
      <c r="V14" s="95">
        <f t="shared" si="1"/>
        <v>95.732286486800803</v>
      </c>
      <c r="W14" s="95">
        <f t="shared" si="1"/>
        <v>96.055525118769197</v>
      </c>
      <c r="X14" s="95">
        <f t="shared" si="1"/>
        <v>95.628188633867609</v>
      </c>
      <c r="Y14" s="95">
        <f t="shared" si="1"/>
        <v>97.617845617914938</v>
      </c>
      <c r="Z14" s="95">
        <f t="shared" si="1"/>
        <v>96.145886982929085</v>
      </c>
      <c r="AA14" s="95">
        <f t="shared" si="1"/>
        <v>90.912179823697826</v>
      </c>
      <c r="AB14" s="95">
        <f t="shared" si="1"/>
        <v>92.689825050170896</v>
      </c>
      <c r="AC14" s="95">
        <f t="shared" si="1"/>
        <v>91.77804598080337</v>
      </c>
      <c r="AD14" s="95">
        <f t="shared" si="1"/>
        <v>93.141938485265513</v>
      </c>
      <c r="AE14" s="95">
        <f t="shared" si="1"/>
        <v>90.526482542430486</v>
      </c>
      <c r="AF14" s="95">
        <f t="shared" si="1"/>
        <v>84.350341593173482</v>
      </c>
      <c r="AG14" s="95"/>
    </row>
    <row r="15" spans="1:159" ht="48" customHeight="1" x14ac:dyDescent="0.35">
      <c r="B15" s="75" t="s">
        <v>217</v>
      </c>
      <c r="C15" s="95">
        <v>100</v>
      </c>
      <c r="D15" s="95">
        <v>100</v>
      </c>
      <c r="E15" s="95">
        <v>100</v>
      </c>
      <c r="F15" s="95">
        <v>100</v>
      </c>
      <c r="G15" s="95">
        <v>100</v>
      </c>
      <c r="H15" s="95">
        <v>100</v>
      </c>
      <c r="I15" s="95">
        <v>100</v>
      </c>
      <c r="J15" s="95">
        <v>100</v>
      </c>
      <c r="K15" s="95">
        <v>100</v>
      </c>
      <c r="L15" s="95">
        <v>100</v>
      </c>
      <c r="M15" s="95">
        <v>100</v>
      </c>
      <c r="N15" s="95">
        <v>100</v>
      </c>
      <c r="O15" s="95">
        <v>100</v>
      </c>
      <c r="P15" s="95">
        <v>100</v>
      </c>
      <c r="Q15" s="95">
        <v>100</v>
      </c>
      <c r="R15" s="95">
        <v>100</v>
      </c>
      <c r="S15" s="95">
        <v>100</v>
      </c>
      <c r="T15" s="95">
        <v>100</v>
      </c>
      <c r="U15" s="95">
        <v>100</v>
      </c>
      <c r="V15" s="95">
        <v>100</v>
      </c>
      <c r="W15" s="95">
        <v>100</v>
      </c>
      <c r="X15" s="95">
        <v>100</v>
      </c>
      <c r="Y15" s="95">
        <v>100</v>
      </c>
      <c r="Z15" s="95">
        <v>100</v>
      </c>
      <c r="AA15" s="95">
        <v>100</v>
      </c>
      <c r="AB15" s="95">
        <v>100</v>
      </c>
      <c r="AC15" s="95">
        <v>100</v>
      </c>
      <c r="AD15" s="95">
        <v>100</v>
      </c>
      <c r="AE15" s="95">
        <v>100</v>
      </c>
      <c r="AF15" s="95">
        <v>100</v>
      </c>
      <c r="AG15" s="95">
        <v>100</v>
      </c>
    </row>
    <row r="16" spans="1:159" ht="48" customHeight="1" x14ac:dyDescent="0.3">
      <c r="B16" s="97" t="s">
        <v>459</v>
      </c>
      <c r="C16" s="122">
        <v>5228.6318264012652</v>
      </c>
      <c r="D16" s="122">
        <v>5100.2092903142166</v>
      </c>
      <c r="E16" s="122">
        <v>5173.5935966496727</v>
      </c>
      <c r="F16" s="122">
        <v>5228.6318264012652</v>
      </c>
      <c r="G16" s="122">
        <v>5228.6318264012652</v>
      </c>
      <c r="H16" s="122">
        <v>5228.6318264012652</v>
      </c>
      <c r="I16" s="122">
        <v>5228.6318264012652</v>
      </c>
      <c r="J16" s="122">
        <v>5228.6318264012652</v>
      </c>
      <c r="K16" s="122">
        <v>5228.6318264012652</v>
      </c>
      <c r="L16" s="122">
        <v>5228.6318264012652</v>
      </c>
      <c r="M16" s="122">
        <v>5228.6318264012652</v>
      </c>
      <c r="N16" s="122">
        <v>5228.6318264012652</v>
      </c>
      <c r="O16" s="122">
        <v>5228.6318264012652</v>
      </c>
      <c r="P16" s="122">
        <v>5228.6318264012652</v>
      </c>
      <c r="Q16" s="122">
        <v>5228.6318264012652</v>
      </c>
      <c r="R16" s="122">
        <v>5100.2092903142166</v>
      </c>
      <c r="S16" s="122">
        <v>5173.5935966496727</v>
      </c>
      <c r="T16" s="122">
        <v>5228.6318264012652</v>
      </c>
      <c r="U16" s="122">
        <v>5173.5935966496727</v>
      </c>
      <c r="V16" s="122">
        <v>5228.6318264012652</v>
      </c>
      <c r="W16" s="122">
        <v>5228.6318264012652</v>
      </c>
      <c r="X16" s="122">
        <v>5228.6318264012652</v>
      </c>
      <c r="Y16" s="122">
        <v>5100.2092903142166</v>
      </c>
      <c r="Z16" s="122">
        <v>5173.5935966496727</v>
      </c>
      <c r="AA16" s="122">
        <v>5228.6318264012652</v>
      </c>
      <c r="AB16" s="122">
        <v>5228.6318264012652</v>
      </c>
      <c r="AC16" s="122">
        <v>5228.6318264012652</v>
      </c>
      <c r="AD16" s="122">
        <v>5209.8821155018977</v>
      </c>
      <c r="AE16" s="122">
        <v>5191.1324046025293</v>
      </c>
      <c r="AF16" s="122">
        <v>5153.6329828037942</v>
      </c>
      <c r="AG16" s="122"/>
      <c r="AH16" s="92"/>
    </row>
    <row r="17" spans="2:33" ht="48" customHeight="1" x14ac:dyDescent="0.3">
      <c r="B17" s="97" t="s">
        <v>460</v>
      </c>
      <c r="C17" s="122">
        <v>5233.8063775626433</v>
      </c>
      <c r="D17" s="122">
        <v>5196.4357981247076</v>
      </c>
      <c r="E17" s="122">
        <v>5063.997331224582</v>
      </c>
      <c r="F17" s="122">
        <v>5016.0745608386169</v>
      </c>
      <c r="G17" s="122">
        <v>5122.7824811641713</v>
      </c>
      <c r="H17" s="122">
        <v>5114.80178508671</v>
      </c>
      <c r="I17" s="122">
        <v>5134.8103646881846</v>
      </c>
      <c r="J17" s="122">
        <v>5096.3705647810857</v>
      </c>
      <c r="K17" s="122">
        <v>5104.5127836818401</v>
      </c>
      <c r="L17" s="122">
        <v>5012.0344631800817</v>
      </c>
      <c r="M17" s="122">
        <v>4719.8042749539864</v>
      </c>
      <c r="N17" s="122">
        <v>4904.65319868606</v>
      </c>
      <c r="O17" s="122">
        <v>5047.3114876842847</v>
      </c>
      <c r="P17" s="122">
        <v>5051.6303543935992</v>
      </c>
      <c r="Q17" s="122">
        <v>5064.7306038507568</v>
      </c>
      <c r="R17" s="122">
        <v>4705.1882830622999</v>
      </c>
      <c r="S17" s="122">
        <v>4983.797650195198</v>
      </c>
      <c r="T17" s="122">
        <v>5062.9932579836495</v>
      </c>
      <c r="U17" s="122">
        <v>5075.9722689129267</v>
      </c>
      <c r="V17" s="122">
        <v>5005.488799390504</v>
      </c>
      <c r="W17" s="122">
        <v>5022.3897573768281</v>
      </c>
      <c r="X17" s="122">
        <v>5000.045905921439</v>
      </c>
      <c r="Y17" s="122">
        <v>4978.714431209487</v>
      </c>
      <c r="Z17" s="122">
        <v>4974.1974523908502</v>
      </c>
      <c r="AA17" s="122">
        <v>4753.4631683370144</v>
      </c>
      <c r="AB17" s="122">
        <v>4846.4096924088881</v>
      </c>
      <c r="AC17" s="122">
        <v>4798.7361218014721</v>
      </c>
      <c r="AD17" s="122">
        <v>4852.5851951756267</v>
      </c>
      <c r="AE17" s="122">
        <v>4699.3495700069607</v>
      </c>
      <c r="AF17" s="122">
        <v>4347.1070254534561</v>
      </c>
      <c r="AG17" s="122"/>
    </row>
    <row r="18" spans="2:33" ht="48" customHeight="1" x14ac:dyDescent="0.3">
      <c r="B18" s="97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spans="2:33" ht="18.75" x14ac:dyDescent="0.3">
      <c r="B19" s="97"/>
      <c r="C19" s="97"/>
      <c r="D19" s="122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ht="63" x14ac:dyDescent="0.35">
      <c r="B20" s="114" t="s">
        <v>192</v>
      </c>
      <c r="C20" s="302">
        <v>1</v>
      </c>
      <c r="D20" s="302"/>
      <c r="E20" s="302">
        <v>2</v>
      </c>
      <c r="F20" s="302"/>
      <c r="G20" s="46">
        <v>99.1111111111111</v>
      </c>
    </row>
    <row r="21" spans="2:33" ht="26.25" x14ac:dyDescent="0.4">
      <c r="B21" s="123" t="s">
        <v>193</v>
      </c>
      <c r="C21" s="301" t="s">
        <v>194</v>
      </c>
      <c r="D21" s="301"/>
      <c r="E21" s="301"/>
      <c r="F21" s="301"/>
      <c r="G21" s="46">
        <v>98.6666666666667</v>
      </c>
    </row>
    <row r="22" spans="2:33" ht="26.25" x14ac:dyDescent="0.4">
      <c r="B22" s="123" t="s">
        <v>197</v>
      </c>
      <c r="C22" s="270" t="s">
        <v>235</v>
      </c>
      <c r="D22" s="270"/>
      <c r="E22" s="270"/>
      <c r="F22" s="270"/>
      <c r="G22" s="46">
        <v>98.2222222222222</v>
      </c>
    </row>
    <row r="23" spans="2:33" ht="26.25" customHeight="1" x14ac:dyDescent="0.35">
      <c r="B23" s="114" t="s">
        <v>200</v>
      </c>
      <c r="C23" s="270">
        <v>87.34</v>
      </c>
      <c r="D23" s="270"/>
      <c r="E23" s="270"/>
      <c r="F23" s="270"/>
      <c r="G23" s="46">
        <v>96.396396396396398</v>
      </c>
    </row>
    <row r="24" spans="2:33" ht="26.25" x14ac:dyDescent="0.35">
      <c r="B24" s="114" t="s">
        <v>201</v>
      </c>
      <c r="C24" s="270">
        <v>82.88</v>
      </c>
      <c r="D24" s="270"/>
      <c r="E24" s="270"/>
      <c r="F24" s="270"/>
      <c r="G24" s="46">
        <v>98.214285714285694</v>
      </c>
    </row>
    <row r="25" spans="2:33" ht="26.25" x14ac:dyDescent="0.35">
      <c r="B25" s="114" t="s">
        <v>202</v>
      </c>
      <c r="C25" s="270">
        <v>78.42</v>
      </c>
      <c r="D25" s="270"/>
      <c r="E25" s="270"/>
      <c r="F25" s="270"/>
      <c r="G25" s="46">
        <v>97.3333333333333</v>
      </c>
    </row>
    <row r="26" spans="2:33" ht="26.25" x14ac:dyDescent="0.35">
      <c r="B26" s="114" t="s">
        <v>203</v>
      </c>
      <c r="C26" s="270" t="s">
        <v>204</v>
      </c>
      <c r="D26" s="270"/>
      <c r="E26" s="270"/>
      <c r="F26" s="270"/>
      <c r="G26" s="46">
        <v>99.1111111111111</v>
      </c>
    </row>
    <row r="27" spans="2:33" ht="26.25" customHeight="1" x14ac:dyDescent="0.35">
      <c r="B27" s="114" t="s">
        <v>206</v>
      </c>
      <c r="C27" s="270" t="s">
        <v>207</v>
      </c>
      <c r="D27" s="270"/>
      <c r="E27" s="270"/>
      <c r="F27" s="270"/>
      <c r="G27" s="46">
        <v>96</v>
      </c>
    </row>
    <row r="28" spans="2:33" ht="63" customHeight="1" x14ac:dyDescent="0.25">
      <c r="G28" s="46">
        <v>99.5555555555556</v>
      </c>
    </row>
    <row r="29" spans="2:33" x14ac:dyDescent="0.25">
      <c r="G29" s="46">
        <v>96.8888888888889</v>
      </c>
    </row>
    <row r="30" spans="2:33" x14ac:dyDescent="0.25"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99.109126984126959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98.6666666666667</v>
      </c>
      <c r="YW52" s="102"/>
    </row>
    <row r="53" spans="3:701" x14ac:dyDescent="0.25">
      <c r="YW53" s="102"/>
    </row>
    <row r="54" spans="3:701" x14ac:dyDescent="0.25">
      <c r="YW54" s="102"/>
    </row>
  </sheetData>
  <mergeCells count="32">
    <mergeCell ref="S7:T7"/>
    <mergeCell ref="B1:AG1"/>
    <mergeCell ref="B2:AG2"/>
    <mergeCell ref="B3:F3"/>
    <mergeCell ref="G3:N3"/>
    <mergeCell ref="AB3:AC3"/>
    <mergeCell ref="B4:F4"/>
    <mergeCell ref="G4:N4"/>
    <mergeCell ref="C21:D21"/>
    <mergeCell ref="E21:F21"/>
    <mergeCell ref="B5:F5"/>
    <mergeCell ref="G5:N5"/>
    <mergeCell ref="B6:F6"/>
    <mergeCell ref="B7:F7"/>
    <mergeCell ref="G7:N7"/>
    <mergeCell ref="B8:F8"/>
    <mergeCell ref="G8:N8"/>
    <mergeCell ref="B10:B11"/>
    <mergeCell ref="C20:D20"/>
    <mergeCell ref="E20:F20"/>
    <mergeCell ref="C22:D22"/>
    <mergeCell ref="E22:F22"/>
    <mergeCell ref="C23:D23"/>
    <mergeCell ref="E23:F23"/>
    <mergeCell ref="C24:D24"/>
    <mergeCell ref="E24:F24"/>
    <mergeCell ref="C25:D25"/>
    <mergeCell ref="E25:F25"/>
    <mergeCell ref="C26:D26"/>
    <mergeCell ref="E26:F26"/>
    <mergeCell ref="C27:D27"/>
    <mergeCell ref="E27:F27"/>
  </mergeCells>
  <pageMargins left="0.2" right="0.2" top="0.74803149606299213" bottom="0.28000000000000003" header="0.31496062992125984" footer="0.31496062992125984"/>
  <pageSetup paperSize="9" scale="35" orientation="landscape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-0.249977111117893"/>
    <pageSetUpPr fitToPage="1"/>
  </sheetPr>
  <dimension ref="A1:ZY56"/>
  <sheetViews>
    <sheetView topLeftCell="A16" zoomScale="40" zoomScaleNormal="40" workbookViewId="0">
      <selection activeCell="O16" sqref="O16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5" width="12.7109375" style="46" bestFit="1" customWidth="1"/>
    <col min="156" max="16384" width="9.28515625" style="46"/>
  </cols>
  <sheetData>
    <row r="1" spans="1:155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'MASTER DATA'!B43</f>
        <v>Coke Production CO#3 Total/Month</v>
      </c>
      <c r="DR1" s="54" t="str">
        <f>'MASTER DATA'!D43</f>
        <v>Plan</v>
      </c>
    </row>
    <row r="2" spans="1:155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</row>
    <row r="3" spans="1:155" ht="41.45" customHeight="1" x14ac:dyDescent="0.5">
      <c r="A3" s="237">
        <f>'MKPI Quality Index CO 3'!$A$3</f>
        <v>46112</v>
      </c>
      <c r="B3" s="27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168"/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DATA'!Q43</f>
        <v>119486.66942830644</v>
      </c>
      <c r="DQ3" s="71">
        <f>'MASTER DATA'!R43</f>
        <v>123478.62535814947</v>
      </c>
      <c r="DR3" s="71">
        <f>'MASTER DATA'!S43</f>
        <v>119836.74861483061</v>
      </c>
      <c r="DS3" s="71">
        <f>'MASTER DATA'!T43</f>
        <v>123866.98947340716</v>
      </c>
      <c r="DT3" s="71">
        <f>'MASTER DATA'!U43</f>
        <v>124043.00531138714</v>
      </c>
      <c r="DU3" s="71">
        <f>'MASTER DATA'!V43</f>
        <v>120112.62488272596</v>
      </c>
      <c r="DV3" s="71">
        <f>'MASTER DATA'!W43</f>
        <v>122337.99677387283</v>
      </c>
      <c r="DW3" s="71">
        <f>'MASTER DATA'!X43</f>
        <v>121758.74711884338</v>
      </c>
      <c r="DX3" s="71">
        <f>'MASTER DATA'!Y43</f>
        <v>123393.64340709899</v>
      </c>
      <c r="DY3" s="71">
        <f>'MASTER DATA'!Z43</f>
        <v>123875.95548791256</v>
      </c>
      <c r="DZ3" s="71">
        <f>'MASTER DATA'!AA43</f>
        <v>109990.12348396647</v>
      </c>
      <c r="EA3" s="71">
        <f>'MASTER DATA'!AB43</f>
        <v>123133.59201939047</v>
      </c>
      <c r="EB3" s="71">
        <f>'MASTER DATA'!AC43</f>
        <v>120247.09790990614</v>
      </c>
      <c r="EC3" s="71">
        <f>'MASTER DATA'!AD43</f>
        <v>125126.64654980585</v>
      </c>
      <c r="ED3" s="71">
        <f>'MASTER DATA'!AE43</f>
        <v>123287</v>
      </c>
      <c r="EE3" s="71">
        <f>'MASTER DATA'!AF43</f>
        <v>125127</v>
      </c>
      <c r="EF3" s="71">
        <f>'MASTER DATA'!AG43</f>
        <v>124272</v>
      </c>
      <c r="EG3" s="71">
        <f>'MASTER DATA'!AH43</f>
        <v>98823</v>
      </c>
      <c r="EH3" s="71">
        <f>Update!D29</f>
        <v>124350</v>
      </c>
      <c r="EI3" s="71">
        <f>Update!E29</f>
        <v>120190.82594324622</v>
      </c>
      <c r="EJ3" s="71">
        <f>Update!F29</f>
        <v>125289.064505747</v>
      </c>
      <c r="EK3" s="71">
        <f>Update!G29</f>
        <v>125566.74304047388</v>
      </c>
      <c r="EL3" s="71">
        <f>Update!H29</f>
        <v>112644.73847187837</v>
      </c>
      <c r="EM3" s="71">
        <f>Update!I29</f>
        <v>124406.5578803008</v>
      </c>
      <c r="EN3" s="71">
        <f>Update!J29</f>
        <v>108141.55743300568</v>
      </c>
      <c r="EO3" s="71">
        <f>Update!K29</f>
        <v>124768.60355319016</v>
      </c>
      <c r="EP3" s="71">
        <f>Update!L29</f>
        <v>118860.31933633352</v>
      </c>
      <c r="EQ3" s="71">
        <f>Update!M29</f>
        <v>124674.08484276762</v>
      </c>
      <c r="ER3" s="71">
        <f>Update!N29</f>
        <v>125570.78411721515</v>
      </c>
      <c r="ES3" s="71">
        <f>Update!O29</f>
        <v>107724.63523499218</v>
      </c>
      <c r="ET3" s="71">
        <f>Update!P29</f>
        <v>108639.19940980444</v>
      </c>
      <c r="EU3" s="71">
        <f>Update!Q29</f>
        <v>121328.70738033514</v>
      </c>
      <c r="EV3" s="71">
        <f>Update!R29</f>
        <v>124439.25040366329</v>
      </c>
      <c r="EW3" s="71">
        <f>Update!S29</f>
        <v>124814.80290899851</v>
      </c>
      <c r="EX3" s="71">
        <f>Update!T29</f>
        <v>112822.09862370868</v>
      </c>
      <c r="EY3" s="71">
        <f>Update!U29</f>
        <v>124816.71034454805</v>
      </c>
    </row>
    <row r="4" spans="1:155" ht="41.45" customHeight="1" x14ac:dyDescent="0.5">
      <c r="A4" s="237">
        <f>+A3+1</f>
        <v>46113</v>
      </c>
      <c r="B4" s="278" t="s">
        <v>177</v>
      </c>
      <c r="C4" s="259"/>
      <c r="D4" s="259"/>
      <c r="E4" s="259"/>
      <c r="F4" s="259"/>
      <c r="G4" s="260" t="s">
        <v>236</v>
      </c>
      <c r="H4" s="261"/>
      <c r="I4" s="261"/>
      <c r="J4" s="261"/>
      <c r="K4" s="261"/>
      <c r="L4" s="261"/>
      <c r="M4" s="261"/>
      <c r="N4" s="262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458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DATA'!Q44</f>
        <v>119740.40596049727</v>
      </c>
      <c r="DQ4" s="71">
        <f>'MASTER DATA'!R44</f>
        <v>123721.54266458101</v>
      </c>
      <c r="DR4" s="71">
        <f>'MASTER DATA'!S44</f>
        <v>119916.65479628657</v>
      </c>
      <c r="DS4" s="71">
        <f>'MASTER DATA'!T44</f>
        <v>123788.97036523798</v>
      </c>
      <c r="DT4" s="71">
        <f>'MASTER DATA'!U44</f>
        <v>124168.36909365102</v>
      </c>
      <c r="DU4" s="71">
        <f>'MASTER DATA'!V44</f>
        <v>119477.47909902787</v>
      </c>
      <c r="DV4" s="71">
        <f>'MASTER DATA'!W44</f>
        <v>123850.96458544926</v>
      </c>
      <c r="DW4" s="71">
        <f>'MASTER DATA'!X44</f>
        <v>114964.39381035298</v>
      </c>
      <c r="DX4" s="71">
        <f>'MASTER DATA'!Y44</f>
        <v>118863.24000756175</v>
      </c>
      <c r="DY4" s="71">
        <f>'MASTER DATA'!Z44</f>
        <v>124284.90282858035</v>
      </c>
      <c r="DZ4" s="71">
        <f>'MASTER DATA'!AA44</f>
        <v>112200.98697987116</v>
      </c>
      <c r="EA4" s="71">
        <f>'MASTER DATA'!AB44</f>
        <v>124829.12881931169</v>
      </c>
      <c r="EB4" s="71">
        <f>'MASTER DATA'!AC44</f>
        <v>119660.33770608617</v>
      </c>
      <c r="EC4" s="71">
        <f>'MASTER DATA'!AD44</f>
        <v>121215.00644448318</v>
      </c>
      <c r="ED4" s="71">
        <f>'MASTER DATA'!AE44</f>
        <v>119659.88275825746</v>
      </c>
      <c r="EE4" s="71">
        <f>'MASTER DATA'!AF44</f>
        <v>124229.92500210779</v>
      </c>
      <c r="EF4" s="71">
        <f>'MASTER DATA'!AG44</f>
        <v>122813</v>
      </c>
      <c r="EG4" s="71">
        <f>'MASTER DATA'!AH44</f>
        <v>120523</v>
      </c>
      <c r="EH4" s="71">
        <f>Update!D30</f>
        <v>125131</v>
      </c>
      <c r="EI4" s="71">
        <f>Update!E30</f>
        <v>121246</v>
      </c>
      <c r="EJ4" s="71">
        <f>Update!F30</f>
        <v>125232</v>
      </c>
      <c r="EK4" s="71">
        <f>Update!G30</f>
        <v>125749</v>
      </c>
      <c r="EL4" s="71">
        <f>Update!H30</f>
        <v>113302</v>
      </c>
      <c r="EM4" s="71">
        <f>Update!I30</f>
        <v>125627.30519590812</v>
      </c>
      <c r="EN4" s="71">
        <f>Update!J30</f>
        <v>121931</v>
      </c>
      <c r="EO4" s="71">
        <f>Update!K30</f>
        <v>125323</v>
      </c>
      <c r="EP4" s="71">
        <f>Update!L30</f>
        <v>121344</v>
      </c>
      <c r="EQ4" s="71">
        <f>Update!M30</f>
        <v>124866</v>
      </c>
      <c r="ER4" s="71">
        <f>Update!N30</f>
        <v>125603</v>
      </c>
      <c r="ES4" s="71">
        <f>Update!O30</f>
        <v>116014</v>
      </c>
      <c r="ET4" s="71">
        <f>Update!P30</f>
        <v>109826</v>
      </c>
      <c r="EU4" s="71">
        <f>Update!Q30</f>
        <v>120457</v>
      </c>
      <c r="EV4" s="71">
        <f>Update!R30</f>
        <v>120400</v>
      </c>
      <c r="EW4" s="71">
        <f>Update!S30</f>
        <v>124918</v>
      </c>
      <c r="EX4" s="71">
        <f>Update!T30</f>
        <v>113049</v>
      </c>
      <c r="EY4" s="71">
        <f>Update!U30</f>
        <v>125925.39080454355</v>
      </c>
    </row>
    <row r="5" spans="1:155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>
        <v>2</v>
      </c>
      <c r="Z5" s="74" t="s">
        <v>461</v>
      </c>
      <c r="AA5" s="64"/>
      <c r="AB5" s="64"/>
      <c r="AC5" s="64"/>
      <c r="AD5" s="64"/>
      <c r="AE5" s="64"/>
      <c r="AF5" s="64"/>
      <c r="AG5" s="64"/>
      <c r="AH5" s="67"/>
      <c r="AI5" s="68" t="s">
        <v>1</v>
      </c>
      <c r="DP5" s="75" t="str">
        <f>'MASTER DATA'!C43</f>
        <v>Tons</v>
      </c>
    </row>
    <row r="6" spans="1:155" ht="41.45" customHeight="1" x14ac:dyDescent="0.5">
      <c r="B6" s="278" t="s">
        <v>185</v>
      </c>
      <c r="C6" s="259"/>
      <c r="D6" s="259"/>
      <c r="E6" s="259"/>
      <c r="F6" s="259"/>
      <c r="G6" s="279" t="s">
        <v>227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/>
      <c r="S6" s="61"/>
      <c r="T6" s="61"/>
      <c r="U6" s="61"/>
      <c r="V6" s="61"/>
      <c r="W6" s="61"/>
      <c r="X6" s="62"/>
      <c r="Y6" s="72">
        <v>3</v>
      </c>
      <c r="Z6" s="74" t="s">
        <v>462</v>
      </c>
      <c r="AA6" s="64"/>
      <c r="AB6" s="64"/>
      <c r="AC6" s="64"/>
      <c r="AD6" s="64"/>
      <c r="AE6" s="64"/>
      <c r="AF6" s="64"/>
      <c r="AG6" s="64"/>
      <c r="AH6" s="67"/>
    </row>
    <row r="7" spans="1:155" s="75" customFormat="1" ht="38.25" customHeight="1" x14ac:dyDescent="0.5">
      <c r="B7" s="271" t="s">
        <v>188</v>
      </c>
      <c r="C7" s="251"/>
      <c r="D7" s="251"/>
      <c r="E7" s="251"/>
      <c r="F7" s="252"/>
      <c r="G7" s="296" t="str">
        <f>DP1</f>
        <v>Coke Production CO#3 Total/Month</v>
      </c>
      <c r="H7" s="297"/>
      <c r="I7" s="297"/>
      <c r="J7" s="297"/>
      <c r="K7" s="297"/>
      <c r="L7" s="297"/>
      <c r="M7" s="297"/>
      <c r="N7" s="297"/>
      <c r="O7" s="60" t="s">
        <v>239</v>
      </c>
      <c r="P7" s="74"/>
      <c r="Q7" s="74"/>
      <c r="R7" s="74"/>
      <c r="S7" s="167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7"/>
    </row>
    <row r="8" spans="1:155" ht="38.25" customHeight="1" x14ac:dyDescent="0.5">
      <c r="B8" s="271" t="s">
        <v>187</v>
      </c>
      <c r="C8" s="251"/>
      <c r="D8" s="251"/>
      <c r="E8" s="251"/>
      <c r="F8" s="252"/>
      <c r="G8" s="272" t="str">
        <f>DP5</f>
        <v>Tons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1:155" ht="34.5" customHeight="1" x14ac:dyDescent="0.5">
      <c r="B9" s="271" t="s">
        <v>224</v>
      </c>
      <c r="C9" s="251"/>
      <c r="D9" s="251"/>
      <c r="E9" s="251"/>
      <c r="F9" s="252"/>
      <c r="G9" s="250">
        <f>HLOOKUP($A$3,Update!$B$2:$AAZ$1000,29,0)</f>
        <v>125925.39080454355</v>
      </c>
      <c r="H9" s="250"/>
      <c r="I9" s="79" t="s">
        <v>246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1:155" ht="34.5" customHeight="1" x14ac:dyDescent="0.5">
      <c r="B10" s="271" t="s">
        <v>175</v>
      </c>
      <c r="C10" s="251"/>
      <c r="D10" s="251"/>
      <c r="E10" s="251"/>
      <c r="F10" s="252"/>
      <c r="G10" s="269">
        <f>HLOOKUP($G$3,Update!$B$2:$AAZ$1000,28,0)</f>
        <v>120804.17217561313</v>
      </c>
      <c r="H10" s="269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1:155" ht="195" customHeight="1" x14ac:dyDescent="0.35">
      <c r="B11" s="83"/>
      <c r="AH11" s="57"/>
      <c r="AK11" s="75">
        <f>222/224*100</f>
        <v>99.107142857142861</v>
      </c>
    </row>
    <row r="12" spans="1:155" ht="408.75" customHeight="1" x14ac:dyDescent="0.25">
      <c r="B12" s="247" t="str">
        <f>G7</f>
        <v>Coke Production CO#3 Total/Month</v>
      </c>
      <c r="AH12" s="57"/>
    </row>
    <row r="13" spans="1:155" ht="408" customHeight="1" x14ac:dyDescent="0.25">
      <c r="B13" s="247"/>
      <c r="AH13" s="57"/>
    </row>
    <row r="14" spans="1:155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1:155" s="91" customFormat="1" ht="105.75" customHeight="1" x14ac:dyDescent="0.25">
      <c r="B15" s="89" t="s">
        <v>191</v>
      </c>
      <c r="C15" s="90">
        <f>A4</f>
        <v>46113</v>
      </c>
      <c r="D15" s="90">
        <f>C15+1</f>
        <v>46114</v>
      </c>
      <c r="E15" s="90">
        <f t="shared" ref="E15:AG15" si="0">D15+1</f>
        <v>46115</v>
      </c>
      <c r="F15" s="90">
        <f t="shared" si="0"/>
        <v>46116</v>
      </c>
      <c r="G15" s="90">
        <f t="shared" si="0"/>
        <v>46117</v>
      </c>
      <c r="H15" s="90">
        <f t="shared" si="0"/>
        <v>46118</v>
      </c>
      <c r="I15" s="90">
        <f t="shared" si="0"/>
        <v>46119</v>
      </c>
      <c r="J15" s="90">
        <f t="shared" si="0"/>
        <v>46120</v>
      </c>
      <c r="K15" s="90">
        <f t="shared" si="0"/>
        <v>46121</v>
      </c>
      <c r="L15" s="90">
        <f t="shared" si="0"/>
        <v>46122</v>
      </c>
      <c r="M15" s="90">
        <f t="shared" si="0"/>
        <v>46123</v>
      </c>
      <c r="N15" s="90">
        <f t="shared" si="0"/>
        <v>46124</v>
      </c>
      <c r="O15" s="90">
        <f t="shared" si="0"/>
        <v>46125</v>
      </c>
      <c r="P15" s="90">
        <f t="shared" si="0"/>
        <v>46126</v>
      </c>
      <c r="Q15" s="90">
        <f t="shared" si="0"/>
        <v>46127</v>
      </c>
      <c r="R15" s="90">
        <f t="shared" si="0"/>
        <v>46128</v>
      </c>
      <c r="S15" s="90">
        <f t="shared" si="0"/>
        <v>46129</v>
      </c>
      <c r="T15" s="90">
        <f t="shared" si="0"/>
        <v>46130</v>
      </c>
      <c r="U15" s="90">
        <f t="shared" si="0"/>
        <v>46131</v>
      </c>
      <c r="V15" s="90">
        <f t="shared" si="0"/>
        <v>46132</v>
      </c>
      <c r="W15" s="90">
        <f t="shared" si="0"/>
        <v>46133</v>
      </c>
      <c r="X15" s="90">
        <f t="shared" si="0"/>
        <v>46134</v>
      </c>
      <c r="Y15" s="90">
        <f t="shared" si="0"/>
        <v>46135</v>
      </c>
      <c r="Z15" s="90">
        <f t="shared" si="0"/>
        <v>46136</v>
      </c>
      <c r="AA15" s="90">
        <f t="shared" si="0"/>
        <v>46137</v>
      </c>
      <c r="AB15" s="90">
        <f t="shared" si="0"/>
        <v>46138</v>
      </c>
      <c r="AC15" s="90">
        <f t="shared" si="0"/>
        <v>46139</v>
      </c>
      <c r="AD15" s="90">
        <f t="shared" si="0"/>
        <v>46140</v>
      </c>
      <c r="AE15" s="90">
        <f t="shared" si="0"/>
        <v>46141</v>
      </c>
      <c r="AF15" s="90">
        <f t="shared" si="0"/>
        <v>46142</v>
      </c>
      <c r="AG15" s="90">
        <f t="shared" si="0"/>
        <v>46143</v>
      </c>
    </row>
    <row r="16" spans="1:155" ht="48" customHeight="1" x14ac:dyDescent="0.35">
      <c r="B16" s="75" t="s">
        <v>5</v>
      </c>
      <c r="C16" s="75">
        <v>4075.95533339946</v>
      </c>
      <c r="D16" s="75">
        <v>4073.5761301438661</v>
      </c>
      <c r="E16" s="75">
        <v>4073.5761301438661</v>
      </c>
      <c r="F16" s="75">
        <v>4082.9628422121614</v>
      </c>
      <c r="G16" s="75">
        <v>4081.398724925818</v>
      </c>
      <c r="H16" s="75">
        <v>4084.367679656239</v>
      </c>
      <c r="I16" s="75">
        <v>4041.6005057854636</v>
      </c>
      <c r="J16" s="75">
        <v>4039.7257647096176</v>
      </c>
      <c r="K16" s="75">
        <v>4036.6327525823858</v>
      </c>
      <c r="L16" s="75">
        <v>3900.6470666864921</v>
      </c>
      <c r="M16" s="75">
        <v>3970.3490161549166</v>
      </c>
      <c r="N16" s="75">
        <v>4040.6126475821025</v>
      </c>
      <c r="O16" s="75">
        <v>4041.3354843096658</v>
      </c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</row>
    <row r="17" spans="2:34" ht="48" customHeight="1" x14ac:dyDescent="0.35">
      <c r="B17" s="75" t="s">
        <v>217</v>
      </c>
      <c r="C17" s="95">
        <v>4024.5128578682111</v>
      </c>
      <c r="D17" s="95">
        <v>4024.5128578682111</v>
      </c>
      <c r="E17" s="95">
        <v>4024.5128578682111</v>
      </c>
      <c r="F17" s="95">
        <v>3863.254730919838</v>
      </c>
      <c r="G17" s="95">
        <v>3934.9250095635593</v>
      </c>
      <c r="H17" s="95">
        <v>4024.5128578682111</v>
      </c>
      <c r="I17" s="95">
        <v>4038.358786011594</v>
      </c>
      <c r="J17" s="95">
        <v>4038.358786011594</v>
      </c>
      <c r="K17" s="95">
        <v>4038.358786011594</v>
      </c>
      <c r="L17" s="95">
        <v>4038.358786011594</v>
      </c>
      <c r="M17" s="95">
        <v>4038.358786011594</v>
      </c>
      <c r="N17" s="95">
        <v>4038.358786011594</v>
      </c>
      <c r="O17" s="95">
        <v>4038.358786011594</v>
      </c>
      <c r="P17" s="95">
        <v>4038.358786011594</v>
      </c>
      <c r="Q17" s="95">
        <v>4038.358786011594</v>
      </c>
      <c r="R17" s="95">
        <v>4056.081574035124</v>
      </c>
      <c r="S17" s="95">
        <v>4056.081574035124</v>
      </c>
      <c r="T17" s="95">
        <v>3893.5585208164111</v>
      </c>
      <c r="U17" s="95">
        <v>3965.7909889136167</v>
      </c>
      <c r="V17" s="95">
        <v>4056.081574035124</v>
      </c>
      <c r="W17" s="95">
        <v>4056.081574035124</v>
      </c>
      <c r="X17" s="95">
        <v>4056.081574035124</v>
      </c>
      <c r="Y17" s="95">
        <v>4056.081574035124</v>
      </c>
      <c r="Z17" s="95">
        <v>4056.081574035124</v>
      </c>
      <c r="AA17" s="95">
        <v>4056.081574035124</v>
      </c>
      <c r="AB17" s="95">
        <v>4056.081574035124</v>
      </c>
      <c r="AC17" s="95">
        <v>4049.6570633765932</v>
      </c>
      <c r="AD17" s="95">
        <v>4049.6570633765932</v>
      </c>
      <c r="AE17" s="95">
        <v>4049.6570633765932</v>
      </c>
      <c r="AF17" s="95">
        <v>4049.6570633765932</v>
      </c>
      <c r="AG17" s="95">
        <v>4027</v>
      </c>
    </row>
    <row r="18" spans="2:34" ht="48" customHeight="1" x14ac:dyDescent="0.35">
      <c r="B18" s="75" t="s">
        <v>200</v>
      </c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2"/>
    </row>
    <row r="19" spans="2:34" ht="48" customHeight="1" x14ac:dyDescent="0.35">
      <c r="B19" s="75" t="s">
        <v>201</v>
      </c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  <c r="AF19" s="95"/>
      <c r="AG19" s="95"/>
    </row>
    <row r="20" spans="2:34" ht="48" customHeight="1" x14ac:dyDescent="0.35">
      <c r="B20" s="75" t="s">
        <v>225</v>
      </c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  <c r="AC20" s="95"/>
      <c r="AD20" s="95"/>
      <c r="AE20" s="95"/>
      <c r="AF20" s="95"/>
      <c r="AG20" s="95"/>
    </row>
    <row r="21" spans="2:34" ht="18.75" x14ac:dyDescent="0.3"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34" x14ac:dyDescent="0.25">
      <c r="C22" s="101"/>
      <c r="E22" s="84"/>
    </row>
    <row r="23" spans="2:34" x14ac:dyDescent="0.25">
      <c r="C23" s="101"/>
      <c r="E23" s="84"/>
    </row>
    <row r="24" spans="2:34" x14ac:dyDescent="0.25">
      <c r="C24" s="101"/>
      <c r="E24" s="84"/>
    </row>
    <row r="25" spans="2:34" x14ac:dyDescent="0.25">
      <c r="C25" s="101"/>
      <c r="E25" s="84"/>
    </row>
    <row r="26" spans="2:34" x14ac:dyDescent="0.25">
      <c r="C26" s="101"/>
      <c r="E26" s="84"/>
    </row>
    <row r="27" spans="2:34" x14ac:dyDescent="0.25">
      <c r="C27" s="101"/>
      <c r="E27" s="84"/>
    </row>
    <row r="28" spans="2:34" x14ac:dyDescent="0.25">
      <c r="C28" s="101">
        <v>98.214285714285694</v>
      </c>
      <c r="E28" s="84">
        <v>98.660714285714306</v>
      </c>
      <c r="G28" s="46">
        <v>99.1111111111111</v>
      </c>
    </row>
    <row r="29" spans="2:34" x14ac:dyDescent="0.25">
      <c r="C29" s="101">
        <v>99.107142857142804</v>
      </c>
      <c r="E29" s="84">
        <v>99.095022624434407</v>
      </c>
      <c r="G29" s="46">
        <v>96</v>
      </c>
    </row>
    <row r="30" spans="2:34" x14ac:dyDescent="0.25">
      <c r="C30" s="101">
        <v>100</v>
      </c>
      <c r="E30" s="84">
        <v>99.107142857142804</v>
      </c>
      <c r="G30" s="46">
        <v>99.5555555555556</v>
      </c>
    </row>
    <row r="31" spans="2:34" x14ac:dyDescent="0.25">
      <c r="C31" s="101">
        <v>76.8888888888889</v>
      </c>
      <c r="E31" s="84">
        <v>99.107142857142804</v>
      </c>
      <c r="G31" s="46">
        <v>96.8888888888889</v>
      </c>
    </row>
    <row r="32" spans="2:34" x14ac:dyDescent="0.25">
      <c r="C32" s="101">
        <v>100</v>
      </c>
      <c r="E32" s="84">
        <v>99.107142857142804</v>
      </c>
      <c r="G32" s="46">
        <v>98.6666666666667</v>
      </c>
    </row>
    <row r="33" spans="3:675" x14ac:dyDescent="0.25">
      <c r="C33" s="101">
        <v>100</v>
      </c>
      <c r="E33" s="84">
        <v>99.1111111111111</v>
      </c>
      <c r="G33" s="46">
        <v>99.1111111111111</v>
      </c>
    </row>
    <row r="34" spans="3:675" x14ac:dyDescent="0.25">
      <c r="C34" s="101">
        <v>99.5555555555556</v>
      </c>
      <c r="E34" s="84">
        <v>99.553571428571402</v>
      </c>
      <c r="G34" s="46">
        <v>99.539170506912399</v>
      </c>
    </row>
    <row r="35" spans="3:675" x14ac:dyDescent="0.25">
      <c r="C35" s="101">
        <v>100</v>
      </c>
      <c r="E35" s="84">
        <v>99.5555555555556</v>
      </c>
      <c r="G35" s="46">
        <v>99.547511312217196</v>
      </c>
    </row>
    <row r="36" spans="3:675" x14ac:dyDescent="0.25">
      <c r="C36" s="101">
        <v>99.107142857142804</v>
      </c>
      <c r="E36" s="84">
        <v>100</v>
      </c>
      <c r="G36" s="46">
        <v>99.553571428571402</v>
      </c>
    </row>
    <row r="37" spans="3:675" x14ac:dyDescent="0.25">
      <c r="C37" s="101">
        <v>100</v>
      </c>
      <c r="E37" s="84">
        <v>100</v>
      </c>
      <c r="G37" s="46">
        <v>99.5555555555556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99.095022624434407</v>
      </c>
      <c r="E39" s="84">
        <v>100</v>
      </c>
      <c r="G39" s="46">
        <v>99.1111111111111</v>
      </c>
    </row>
    <row r="40" spans="3:675" x14ac:dyDescent="0.25">
      <c r="C40" s="101">
        <v>100</v>
      </c>
      <c r="E40" s="84">
        <v>100</v>
      </c>
      <c r="G40" s="46">
        <v>98.2222222222222</v>
      </c>
    </row>
    <row r="41" spans="3:675" x14ac:dyDescent="0.25">
      <c r="C41" s="101">
        <v>99.1111111111111</v>
      </c>
      <c r="E41" s="84">
        <v>100</v>
      </c>
      <c r="G41" s="46">
        <v>100</v>
      </c>
    </row>
    <row r="42" spans="3:675" x14ac:dyDescent="0.25">
      <c r="C42" s="101">
        <v>97.3333333333333</v>
      </c>
      <c r="E42" s="84">
        <v>100</v>
      </c>
      <c r="G42" s="46">
        <v>99.095022624434407</v>
      </c>
    </row>
    <row r="43" spans="3:675" x14ac:dyDescent="0.25">
      <c r="C43" s="101"/>
      <c r="E43" s="84"/>
      <c r="G43" s="46">
        <v>97.767857142857096</v>
      </c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G44" s="46">
        <v>99.1111111111111</v>
      </c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G45" s="46">
        <v>96.8888888888889</v>
      </c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G46" s="46">
        <v>96.4444444444444</v>
      </c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G47" s="46">
        <v>96.8888888888889</v>
      </c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G48" s="46">
        <v>97.3333333333333</v>
      </c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  <c r="G49" s="46">
        <v>100</v>
      </c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99.5555555555556</v>
      </c>
      <c r="D54" s="101" t="e">
        <f>MEDIAN(D22:D52)</f>
        <v>#NUM!</v>
      </c>
      <c r="E54" s="101">
        <f>MEDIAN(E22:E52)</f>
        <v>99.5555555555556</v>
      </c>
      <c r="F54" s="101" t="e">
        <f>MEDIAN(F22:F52)</f>
        <v>#NUM!</v>
      </c>
      <c r="G54" s="101">
        <f>MEDIAN(G22:G52)</f>
        <v>99.103066867772753</v>
      </c>
      <c r="YW54" s="102"/>
    </row>
    <row r="55" spans="3:701" x14ac:dyDescent="0.25">
      <c r="YW55" s="102"/>
    </row>
    <row r="56" spans="3:701" x14ac:dyDescent="0.25">
      <c r="YW56" s="102"/>
    </row>
  </sheetData>
  <mergeCells count="19"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12:B13"/>
    <mergeCell ref="B8:F8"/>
    <mergeCell ref="G8:N8"/>
    <mergeCell ref="B9:F9"/>
    <mergeCell ref="G9:H9"/>
    <mergeCell ref="B10:F10"/>
    <mergeCell ref="G10:H10"/>
  </mergeCells>
  <phoneticPr fontId="34" type="noConversion"/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9" tint="-0.249977111117893"/>
    <pageSetUpPr fitToPage="1"/>
  </sheetPr>
  <dimension ref="A1:ZY56"/>
  <sheetViews>
    <sheetView topLeftCell="A13" zoomScale="40" zoomScaleNormal="40" workbookViewId="0">
      <selection activeCell="W17" sqref="W17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32" width="12.140625" style="46" customWidth="1"/>
    <col min="33" max="33" width="16.5703125" style="46" bestFit="1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5" width="12.7109375" style="46" bestFit="1" customWidth="1"/>
    <col min="156" max="16384" width="9.28515625" style="46"/>
  </cols>
  <sheetData>
    <row r="1" spans="1:155" s="55" customFormat="1" ht="51.75" customHeight="1" x14ac:dyDescent="0.35">
      <c r="B1" s="284" t="s">
        <v>214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Production CO#4</v>
      </c>
      <c r="DR1" s="54" t="str">
        <f>'MASTER DATA'!D43</f>
        <v>Plan</v>
      </c>
    </row>
    <row r="2" spans="1:155" ht="44.25" customHeight="1" x14ac:dyDescent="0.35">
      <c r="B2" s="286" t="s">
        <v>215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</row>
    <row r="3" spans="1:155" ht="41.45" customHeight="1" x14ac:dyDescent="0.5">
      <c r="A3" s="237">
        <f>'MKPI Quality Index CO 3'!$A$3</f>
        <v>46112</v>
      </c>
      <c r="B3" s="271" t="s">
        <v>173</v>
      </c>
      <c r="C3" s="251"/>
      <c r="D3" s="251"/>
      <c r="E3" s="251"/>
      <c r="F3" s="252"/>
      <c r="G3" s="257">
        <f>'CKPI Sp Power Cons CO 3'!$G$3</f>
        <v>46142</v>
      </c>
      <c r="H3" s="258"/>
      <c r="I3" s="258"/>
      <c r="J3" s="258"/>
      <c r="K3" s="258"/>
      <c r="L3" s="258"/>
      <c r="M3" s="258"/>
      <c r="N3" s="25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168"/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DATA'!Q73</f>
        <v>151554.04694874413</v>
      </c>
      <c r="DQ3" s="71">
        <f>'MASTER DATA'!R73</f>
        <v>156639.73391577357</v>
      </c>
      <c r="DR3" s="71">
        <f>'MASTER DATA'!S73</f>
        <v>155008.46443425285</v>
      </c>
      <c r="DS3" s="71">
        <f>'MASTER DATA'!T73</f>
        <v>157140.61407341575</v>
      </c>
      <c r="DT3" s="71">
        <f>'MASTER DATA'!U73</f>
        <v>157375.59079979997</v>
      </c>
      <c r="DU3" s="71">
        <f>'MASTER DATA'!V73</f>
        <v>152374.03986135547</v>
      </c>
      <c r="DV3" s="71">
        <f>'MASTER DATA'!W73</f>
        <v>155042.89029010432</v>
      </c>
      <c r="DW3" s="71">
        <f>'MASTER DATA'!X73</f>
        <v>152572.52018033806</v>
      </c>
      <c r="DX3" s="71">
        <f>'MASTER DATA'!Y73</f>
        <v>158675.98532078991</v>
      </c>
      <c r="DY3" s="71">
        <f>'MASTER DATA'!Z73</f>
        <v>158292.93453217551</v>
      </c>
      <c r="DZ3" s="71">
        <f>'MASTER DATA'!AA73</f>
        <v>141787.95728103269</v>
      </c>
      <c r="EA3" s="71">
        <f>'MASTER DATA'!AB73</f>
        <v>157328.08814035001</v>
      </c>
      <c r="EB3" s="71">
        <f>'MASTER DATA'!AC73</f>
        <v>152511.39801914376</v>
      </c>
      <c r="EC3" s="71">
        <f>'MASTER DATA'!AD73</f>
        <v>157442.42569775388</v>
      </c>
      <c r="ED3" s="71">
        <f>'MASTER DATA'!AE73</f>
        <v>154873.62408384203</v>
      </c>
      <c r="EE3" s="71">
        <f>'MASTER DATA'!AF73</f>
        <v>159417.96258042663</v>
      </c>
      <c r="EF3" s="71">
        <f>'MASTER DATA'!AG73</f>
        <v>157625</v>
      </c>
      <c r="EG3" s="71">
        <f>'MASTER DATA'!AH73</f>
        <v>156176</v>
      </c>
      <c r="EH3" s="71">
        <f>Update!D52</f>
        <v>158079</v>
      </c>
      <c r="EI3" s="71">
        <f>Update!E52</f>
        <v>155705.8079090493</v>
      </c>
      <c r="EJ3" s="71">
        <f>Update!F52</f>
        <v>156006.63641931393</v>
      </c>
      <c r="EK3" s="71">
        <f>Update!G52</f>
        <v>154392.61496113896</v>
      </c>
      <c r="EL3" s="71">
        <f>Update!H52</f>
        <v>142866.91225478152</v>
      </c>
      <c r="EM3" s="71">
        <f>Update!I52</f>
        <v>150358.06441514537</v>
      </c>
      <c r="EN3" s="71">
        <f>Update!J52</f>
        <v>152407.35832658983</v>
      </c>
      <c r="EO3" s="71">
        <f>Update!K52</f>
        <v>157054.79982213856</v>
      </c>
      <c r="EP3" s="71">
        <f>Update!L52</f>
        <v>153127.89225089023</v>
      </c>
      <c r="EQ3" s="71">
        <f>Update!M52</f>
        <v>157563.77417742505</v>
      </c>
      <c r="ER3" s="71">
        <f>Update!N52</f>
        <v>158212.58800469965</v>
      </c>
      <c r="ES3" s="71">
        <f>Update!O52</f>
        <v>154678.5755679991</v>
      </c>
      <c r="ET3" s="71">
        <f>Update!P52</f>
        <v>160663.39134684377</v>
      </c>
      <c r="EU3" s="71">
        <f>Update!Q52</f>
        <v>157680.85850787946</v>
      </c>
      <c r="EV3" s="71">
        <f>Update!R52</f>
        <v>160287.27053780854</v>
      </c>
      <c r="EW3" s="71">
        <f>Update!S52</f>
        <v>156985.67481443286</v>
      </c>
      <c r="EX3" s="71">
        <f>Update!T52</f>
        <v>145256.9991986361</v>
      </c>
      <c r="EY3" s="71">
        <f>Update!U52</f>
        <v>160903.06197092764</v>
      </c>
    </row>
    <row r="4" spans="1:155" ht="41.45" customHeight="1" x14ac:dyDescent="0.5">
      <c r="A4" s="237">
        <f>+A3+1</f>
        <v>46113</v>
      </c>
      <c r="B4" s="278" t="s">
        <v>177</v>
      </c>
      <c r="C4" s="259"/>
      <c r="D4" s="259"/>
      <c r="E4" s="259"/>
      <c r="F4" s="259"/>
      <c r="G4" s="260" t="s">
        <v>236</v>
      </c>
      <c r="H4" s="261"/>
      <c r="I4" s="261"/>
      <c r="J4" s="261"/>
      <c r="K4" s="261"/>
      <c r="L4" s="261"/>
      <c r="M4" s="261"/>
      <c r="N4" s="262"/>
      <c r="O4" s="60" t="s">
        <v>229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458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DATA'!Q74</f>
        <v>151890.72871702522</v>
      </c>
      <c r="DQ4" s="71">
        <f>'MASTER DATA'!R74</f>
        <v>157415.30662984613</v>
      </c>
      <c r="DR4" s="71">
        <f>'MASTER DATA'!S74</f>
        <v>154300.09934377499</v>
      </c>
      <c r="DS4" s="71">
        <f>'MASTER DATA'!T74</f>
        <v>157048.09913876565</v>
      </c>
      <c r="DT4" s="71">
        <f>'MASTER DATA'!U74</f>
        <v>157506.87948530636</v>
      </c>
      <c r="DU4" s="71">
        <f>'MASTER DATA'!V74</f>
        <v>151763.0407081212</v>
      </c>
      <c r="DV4" s="71">
        <f>'MASTER DATA'!W74</f>
        <v>157525.18130960618</v>
      </c>
      <c r="DW4" s="71">
        <f>'MASTER DATA'!X74</f>
        <v>146604.95202330471</v>
      </c>
      <c r="DX4" s="71">
        <f>'MASTER DATA'!Y74</f>
        <v>153654.57391728109</v>
      </c>
      <c r="DY4" s="71">
        <f>'MASTER DATA'!Z74</f>
        <v>158531.43395793618</v>
      </c>
      <c r="DZ4" s="71">
        <f>'MASTER DATA'!AA74</f>
        <v>143034.5561192765</v>
      </c>
      <c r="EA4" s="71">
        <f>'MASTER DATA'!AB74</f>
        <v>159503.27045016884</v>
      </c>
      <c r="EB4" s="71">
        <f>'MASTER DATA'!AC74</f>
        <v>153117.91121399717</v>
      </c>
      <c r="EC4" s="71">
        <f>'MASTER DATA'!AD74</f>
        <v>157430.94698051008</v>
      </c>
      <c r="ED4" s="71">
        <f>'MASTER DATA'!AE74</f>
        <v>155280.44132009207</v>
      </c>
      <c r="EE4" s="71">
        <f>'MASTER DATA'!AF74</f>
        <v>158183.84033793063</v>
      </c>
      <c r="EF4" s="71">
        <f>'MASTER DATA'!AG74</f>
        <v>154018</v>
      </c>
      <c r="EG4" s="71">
        <f>'MASTER DATA'!AH74</f>
        <v>152064</v>
      </c>
      <c r="EH4" s="71">
        <f>Update!D53</f>
        <v>158929</v>
      </c>
      <c r="EI4" s="71">
        <f>Update!E53</f>
        <v>153122</v>
      </c>
      <c r="EJ4" s="71">
        <f>Update!F53</f>
        <v>157814</v>
      </c>
      <c r="EK4" s="71">
        <f>Update!G53</f>
        <v>157078</v>
      </c>
      <c r="EL4" s="71">
        <f>Update!H53</f>
        <v>142319</v>
      </c>
      <c r="EM4" s="71">
        <f>Update!I53</f>
        <v>158619.81481179778</v>
      </c>
      <c r="EN4" s="71">
        <f>Update!J53</f>
        <v>149766</v>
      </c>
      <c r="EO4" s="71">
        <f>Update!K53</f>
        <v>151898</v>
      </c>
      <c r="EP4" s="71">
        <f>Update!L53</f>
        <v>150229</v>
      </c>
      <c r="EQ4" s="71">
        <f>Update!M53</f>
        <v>157061</v>
      </c>
      <c r="ER4" s="71">
        <f>Update!N53</f>
        <v>125603.01181168067</v>
      </c>
      <c r="ES4" s="71">
        <f>Update!O53</f>
        <v>153545</v>
      </c>
      <c r="ET4" s="71">
        <f>Update!P53</f>
        <v>159869</v>
      </c>
      <c r="EU4" s="71">
        <f>Update!Q53</f>
        <v>156473</v>
      </c>
      <c r="EV4" s="71">
        <f>Update!R53</f>
        <v>157102</v>
      </c>
      <c r="EW4" s="71">
        <f>Update!S53</f>
        <v>156312</v>
      </c>
      <c r="EX4" s="71">
        <f>Update!T53</f>
        <v>141423.84874769067</v>
      </c>
      <c r="EY4" s="71">
        <f>Update!U53</f>
        <v>157857.78359532109</v>
      </c>
    </row>
    <row r="5" spans="1:155" ht="41.45" customHeight="1" x14ac:dyDescent="0.5">
      <c r="B5" s="278" t="s">
        <v>182</v>
      </c>
      <c r="C5" s="259"/>
      <c r="D5" s="259"/>
      <c r="E5" s="259"/>
      <c r="F5" s="259"/>
      <c r="G5" s="260" t="s">
        <v>220</v>
      </c>
      <c r="H5" s="261"/>
      <c r="I5" s="261"/>
      <c r="J5" s="261"/>
      <c r="K5" s="261"/>
      <c r="L5" s="261"/>
      <c r="M5" s="261"/>
      <c r="N5" s="262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>
        <v>2</v>
      </c>
      <c r="Z5" s="74" t="s">
        <v>461</v>
      </c>
      <c r="AA5" s="64"/>
      <c r="AB5" s="64"/>
      <c r="AC5" s="64"/>
      <c r="AD5" s="64"/>
      <c r="AE5" s="64"/>
      <c r="AF5" s="64"/>
      <c r="AG5" s="64"/>
      <c r="AH5" s="67"/>
      <c r="AI5" s="68" t="s">
        <v>1</v>
      </c>
      <c r="DP5" s="75" t="str">
        <f>'MASTER DATA'!C43</f>
        <v>Tons</v>
      </c>
    </row>
    <row r="6" spans="1:155" ht="41.45" customHeight="1" x14ac:dyDescent="0.5">
      <c r="B6" s="278" t="s">
        <v>185</v>
      </c>
      <c r="C6" s="259"/>
      <c r="D6" s="259"/>
      <c r="E6" s="259"/>
      <c r="F6" s="259"/>
      <c r="G6" s="279" t="s">
        <v>227</v>
      </c>
      <c r="H6" s="280"/>
      <c r="I6" s="280"/>
      <c r="J6" s="280"/>
      <c r="K6" s="280"/>
      <c r="L6" s="280"/>
      <c r="M6" s="280"/>
      <c r="N6" s="281"/>
      <c r="O6" s="60" t="s">
        <v>222</v>
      </c>
      <c r="P6" s="61"/>
      <c r="Q6" s="61"/>
      <c r="R6" s="61"/>
      <c r="S6" s="61"/>
      <c r="T6" s="61"/>
      <c r="U6" s="61"/>
      <c r="V6" s="61"/>
      <c r="W6" s="61"/>
      <c r="X6" s="62"/>
      <c r="Y6" s="72">
        <v>3</v>
      </c>
      <c r="Z6" s="64" t="s">
        <v>462</v>
      </c>
      <c r="AA6" s="64"/>
      <c r="AB6" s="64"/>
      <c r="AC6" s="64"/>
      <c r="AD6" s="64"/>
      <c r="AE6" s="64"/>
      <c r="AF6" s="64"/>
      <c r="AG6" s="64"/>
      <c r="AH6" s="67"/>
    </row>
    <row r="7" spans="1:155" s="75" customFormat="1" ht="38.25" customHeight="1" x14ac:dyDescent="0.5">
      <c r="B7" s="271" t="s">
        <v>188</v>
      </c>
      <c r="C7" s="251"/>
      <c r="D7" s="251"/>
      <c r="E7" s="251"/>
      <c r="F7" s="252"/>
      <c r="G7" s="296" t="str">
        <f>'MASTER DATA'!B73</f>
        <v>Coke Production CO#4</v>
      </c>
      <c r="H7" s="297"/>
      <c r="I7" s="297"/>
      <c r="J7" s="297"/>
      <c r="K7" s="297"/>
      <c r="L7" s="297"/>
      <c r="M7" s="297"/>
      <c r="N7" s="297"/>
      <c r="O7" s="60" t="s">
        <v>239</v>
      </c>
      <c r="P7" s="74"/>
      <c r="Q7" s="74"/>
      <c r="R7" s="74"/>
      <c r="S7" s="269"/>
      <c r="T7" s="269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7"/>
    </row>
    <row r="8" spans="1:155" ht="38.25" customHeight="1" x14ac:dyDescent="0.5">
      <c r="B8" s="271" t="s">
        <v>187</v>
      </c>
      <c r="C8" s="251"/>
      <c r="D8" s="251"/>
      <c r="E8" s="251"/>
      <c r="F8" s="252"/>
      <c r="G8" s="272" t="str">
        <f>'MASTER DATA'!C73</f>
        <v>Tons</v>
      </c>
      <c r="H8" s="273"/>
      <c r="I8" s="273"/>
      <c r="J8" s="273"/>
      <c r="K8" s="273"/>
      <c r="L8" s="273"/>
      <c r="M8" s="273"/>
      <c r="N8" s="273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1:155" ht="34.5" customHeight="1" x14ac:dyDescent="0.5">
      <c r="B9" s="271" t="s">
        <v>224</v>
      </c>
      <c r="C9" s="251"/>
      <c r="D9" s="251"/>
      <c r="E9" s="251"/>
      <c r="F9" s="252"/>
      <c r="G9" s="269">
        <f>HLOOKUP($A$3,Update!$B$2:$AAZ$1000,52,0)</f>
        <v>157857.78359532109</v>
      </c>
      <c r="H9" s="269"/>
      <c r="I9" s="79" t="s">
        <v>246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1:155" ht="34.5" customHeight="1" x14ac:dyDescent="0.5">
      <c r="B10" s="271" t="s">
        <v>175</v>
      </c>
      <c r="C10" s="251"/>
      <c r="D10" s="251"/>
      <c r="E10" s="251"/>
      <c r="F10" s="252"/>
      <c r="G10" s="269">
        <f>HLOOKUP($G$3,Update!$B$2:$AAZ$1000,51,0)</f>
        <v>155555.84560181177</v>
      </c>
      <c r="H10" s="269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1:155" ht="195" customHeight="1" x14ac:dyDescent="0.35">
      <c r="B11" s="83"/>
      <c r="AH11" s="57"/>
      <c r="AK11" s="75">
        <f>222/224*100</f>
        <v>99.107142857142861</v>
      </c>
    </row>
    <row r="12" spans="1:155" ht="408.75" customHeight="1" x14ac:dyDescent="0.25">
      <c r="B12" s="247" t="str">
        <f>G7</f>
        <v>Coke Production CO#4</v>
      </c>
      <c r="AH12" s="57"/>
    </row>
    <row r="13" spans="1:155" ht="408" customHeight="1" x14ac:dyDescent="0.25">
      <c r="B13" s="247"/>
      <c r="AH13" s="57"/>
    </row>
    <row r="14" spans="1:155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1:155" s="91" customFormat="1" ht="105.75" customHeight="1" x14ac:dyDescent="0.25">
      <c r="B15" s="89" t="s">
        <v>191</v>
      </c>
      <c r="C15" s="90">
        <f>A4</f>
        <v>46113</v>
      </c>
      <c r="D15" s="90">
        <f>C15+1</f>
        <v>46114</v>
      </c>
      <c r="E15" s="90">
        <f t="shared" ref="E15:AG15" si="0">D15+1</f>
        <v>46115</v>
      </c>
      <c r="F15" s="90">
        <f t="shared" si="0"/>
        <v>46116</v>
      </c>
      <c r="G15" s="90">
        <f t="shared" si="0"/>
        <v>46117</v>
      </c>
      <c r="H15" s="90">
        <f t="shared" si="0"/>
        <v>46118</v>
      </c>
      <c r="I15" s="90">
        <f t="shared" si="0"/>
        <v>46119</v>
      </c>
      <c r="J15" s="90">
        <f t="shared" si="0"/>
        <v>46120</v>
      </c>
      <c r="K15" s="90">
        <f t="shared" si="0"/>
        <v>46121</v>
      </c>
      <c r="L15" s="90">
        <f t="shared" si="0"/>
        <v>46122</v>
      </c>
      <c r="M15" s="90">
        <f t="shared" si="0"/>
        <v>46123</v>
      </c>
      <c r="N15" s="90">
        <f t="shared" si="0"/>
        <v>46124</v>
      </c>
      <c r="O15" s="90">
        <f t="shared" si="0"/>
        <v>46125</v>
      </c>
      <c r="P15" s="90">
        <f t="shared" si="0"/>
        <v>46126</v>
      </c>
      <c r="Q15" s="90">
        <f t="shared" si="0"/>
        <v>46127</v>
      </c>
      <c r="R15" s="90">
        <f t="shared" si="0"/>
        <v>46128</v>
      </c>
      <c r="S15" s="90">
        <f t="shared" si="0"/>
        <v>46129</v>
      </c>
      <c r="T15" s="90">
        <f t="shared" si="0"/>
        <v>46130</v>
      </c>
      <c r="U15" s="90">
        <f t="shared" si="0"/>
        <v>46131</v>
      </c>
      <c r="V15" s="90">
        <f t="shared" si="0"/>
        <v>46132</v>
      </c>
      <c r="W15" s="90">
        <f t="shared" si="0"/>
        <v>46133</v>
      </c>
      <c r="X15" s="90">
        <f t="shared" si="0"/>
        <v>46134</v>
      </c>
      <c r="Y15" s="90">
        <f t="shared" si="0"/>
        <v>46135</v>
      </c>
      <c r="Z15" s="90">
        <f t="shared" si="0"/>
        <v>46136</v>
      </c>
      <c r="AA15" s="90">
        <f t="shared" si="0"/>
        <v>46137</v>
      </c>
      <c r="AB15" s="90">
        <f t="shared" si="0"/>
        <v>46138</v>
      </c>
      <c r="AC15" s="90">
        <f t="shared" si="0"/>
        <v>46139</v>
      </c>
      <c r="AD15" s="90">
        <f t="shared" si="0"/>
        <v>46140</v>
      </c>
      <c r="AE15" s="90">
        <f t="shared" si="0"/>
        <v>46141</v>
      </c>
      <c r="AF15" s="90">
        <f t="shared" si="0"/>
        <v>46142</v>
      </c>
      <c r="AG15" s="90">
        <f t="shared" si="0"/>
        <v>46143</v>
      </c>
    </row>
    <row r="16" spans="1:155" ht="48" customHeight="1" x14ac:dyDescent="0.35">
      <c r="B16" s="75" t="s">
        <v>5</v>
      </c>
      <c r="C16" s="95">
        <v>5233.8063775626433</v>
      </c>
      <c r="D16" s="95">
        <v>5196.4357981247076</v>
      </c>
      <c r="E16" s="95">
        <v>5063.997331224582</v>
      </c>
      <c r="F16" s="95">
        <v>5016.0745608386169</v>
      </c>
      <c r="G16" s="95">
        <v>5122.7824811641713</v>
      </c>
      <c r="H16" s="95">
        <v>5114.80178508671</v>
      </c>
      <c r="I16" s="95">
        <v>5134.8103646881846</v>
      </c>
      <c r="J16" s="95">
        <v>5096.3705647810857</v>
      </c>
      <c r="K16" s="95">
        <v>5104.5127836818401</v>
      </c>
      <c r="L16" s="95">
        <v>5062.0344631800817</v>
      </c>
      <c r="M16" s="95">
        <v>4769.8042749539864</v>
      </c>
      <c r="N16" s="95">
        <v>4954.65319868606</v>
      </c>
      <c r="O16" s="95">
        <v>5097.3114876842847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9"/>
      <c r="DW16" s="75"/>
      <c r="DX16" s="75"/>
    </row>
    <row r="17" spans="2:128" ht="48" customHeight="1" x14ac:dyDescent="0.35">
      <c r="B17" s="75" t="s">
        <v>217</v>
      </c>
      <c r="C17" s="95">
        <v>5075.7186089183006</v>
      </c>
      <c r="D17" s="95">
        <v>5075.7186089183006</v>
      </c>
      <c r="E17" s="95">
        <v>5075.7186089183006</v>
      </c>
      <c r="F17" s="95">
        <v>5075.7186089183006</v>
      </c>
      <c r="G17" s="95">
        <v>5075.7186089183006</v>
      </c>
      <c r="H17" s="95">
        <v>5075.7186089183006</v>
      </c>
      <c r="I17" s="95">
        <v>5093.1811037883863</v>
      </c>
      <c r="J17" s="95">
        <v>5093.1811037883863</v>
      </c>
      <c r="K17" s="95">
        <v>5092.5205775652312</v>
      </c>
      <c r="L17" s="95">
        <v>5092.9020364782982</v>
      </c>
      <c r="M17" s="95">
        <v>5093.1811037883863</v>
      </c>
      <c r="N17" s="95">
        <v>5093.1811037883863</v>
      </c>
      <c r="O17" s="95">
        <v>5093.1811037883863</v>
      </c>
      <c r="P17" s="95">
        <v>5093.1811037883863</v>
      </c>
      <c r="Q17" s="95">
        <v>5093.1811037883863</v>
      </c>
      <c r="R17" s="95">
        <v>5114.8696722059267</v>
      </c>
      <c r="S17" s="95">
        <v>5115.2528051939862</v>
      </c>
      <c r="T17" s="95">
        <v>5115.5330972220945</v>
      </c>
      <c r="U17" s="95">
        <v>5115.5330972220945</v>
      </c>
      <c r="V17" s="95">
        <v>5115.5330972220945</v>
      </c>
      <c r="W17" s="95">
        <v>5115.5330972220945</v>
      </c>
      <c r="X17" s="95">
        <v>5115.5330972220945</v>
      </c>
      <c r="Y17" s="95">
        <v>5097.1845683599031</v>
      </c>
      <c r="Z17" s="95">
        <v>5078.8360394977099</v>
      </c>
      <c r="AA17" s="95">
        <v>5041.4850751184513</v>
      </c>
      <c r="AB17" s="95">
        <v>4996.6054865389078</v>
      </c>
      <c r="AC17" s="95">
        <v>4988.9646178419116</v>
      </c>
      <c r="AD17" s="95">
        <v>4988.9646178419116</v>
      </c>
      <c r="AE17" s="95">
        <v>4988.9646178419116</v>
      </c>
      <c r="AF17" s="95">
        <v>4988.9646178419116</v>
      </c>
      <c r="AG17" s="95">
        <v>5039.7529913855697</v>
      </c>
      <c r="DW17" s="75"/>
      <c r="DX17" s="75"/>
    </row>
    <row r="18" spans="2:128" ht="48" customHeight="1" x14ac:dyDescent="0.35">
      <c r="B18" s="75" t="s">
        <v>200</v>
      </c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2"/>
    </row>
    <row r="19" spans="2:128" ht="48" customHeight="1" x14ac:dyDescent="0.35">
      <c r="B19" s="75" t="s">
        <v>201</v>
      </c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  <c r="AF19" s="95"/>
      <c r="AG19" s="95"/>
    </row>
    <row r="20" spans="2:128" ht="48" customHeight="1" x14ac:dyDescent="0.35">
      <c r="B20" s="75" t="s">
        <v>225</v>
      </c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  <c r="AC20" s="95"/>
      <c r="AD20" s="95"/>
      <c r="AE20" s="95"/>
      <c r="AF20" s="95"/>
      <c r="AG20" s="95"/>
    </row>
    <row r="21" spans="2:128" ht="18.75" x14ac:dyDescent="0.3"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128" x14ac:dyDescent="0.25">
      <c r="C22" s="101">
        <v>99.107142857142804</v>
      </c>
      <c r="E22" s="84">
        <v>76.8888888888889</v>
      </c>
      <c r="G22" s="46">
        <v>99.1111111111111</v>
      </c>
    </row>
    <row r="23" spans="2:128" x14ac:dyDescent="0.25">
      <c r="C23" s="101">
        <v>99.553571428571402</v>
      </c>
      <c r="E23" s="84">
        <v>96.428571428571402</v>
      </c>
      <c r="G23" s="46">
        <v>98.6666666666667</v>
      </c>
    </row>
    <row r="24" spans="2:128" x14ac:dyDescent="0.25">
      <c r="C24" s="101">
        <v>98.660714285714306</v>
      </c>
      <c r="E24" s="84">
        <v>97.321428571428598</v>
      </c>
      <c r="G24" s="46">
        <v>98.2222222222222</v>
      </c>
    </row>
    <row r="25" spans="2:128" x14ac:dyDescent="0.25">
      <c r="C25" s="101">
        <v>97.321428571428598</v>
      </c>
      <c r="E25" s="84">
        <v>97.3333333333333</v>
      </c>
      <c r="G25" s="46">
        <v>96.396396396396398</v>
      </c>
    </row>
    <row r="26" spans="2:128" x14ac:dyDescent="0.25">
      <c r="C26" s="101">
        <v>96.428571428571402</v>
      </c>
      <c r="E26" s="84">
        <v>97.767857142857096</v>
      </c>
      <c r="G26" s="46">
        <v>98.214285714285694</v>
      </c>
    </row>
    <row r="27" spans="2:128" x14ac:dyDescent="0.25">
      <c r="C27" s="101">
        <v>97.767857142857096</v>
      </c>
      <c r="E27" s="84">
        <v>98.214285714285694</v>
      </c>
      <c r="G27" s="46">
        <v>97.3333333333333</v>
      </c>
    </row>
    <row r="28" spans="2:128" x14ac:dyDescent="0.25">
      <c r="C28" s="101">
        <v>98.214285714285694</v>
      </c>
      <c r="E28" s="84">
        <v>98.660714285714306</v>
      </c>
      <c r="G28" s="46">
        <v>99.1111111111111</v>
      </c>
    </row>
    <row r="29" spans="2:128" x14ac:dyDescent="0.25">
      <c r="C29" s="101">
        <v>99.107142857142804</v>
      </c>
      <c r="E29" s="84">
        <v>99.095022624434407</v>
      </c>
      <c r="G29" s="46">
        <v>96</v>
      </c>
    </row>
    <row r="30" spans="2:128" x14ac:dyDescent="0.25">
      <c r="C30" s="101">
        <v>100</v>
      </c>
      <c r="E30" s="84">
        <v>99.107142857142804</v>
      </c>
      <c r="G30" s="46">
        <v>99.5555555555556</v>
      </c>
    </row>
    <row r="31" spans="2:128" x14ac:dyDescent="0.25">
      <c r="C31" s="101">
        <v>76.8888888888889</v>
      </c>
      <c r="E31" s="84">
        <v>99.107142857142804</v>
      </c>
      <c r="G31" s="46">
        <v>96.8888888888889</v>
      </c>
    </row>
    <row r="32" spans="2:128" x14ac:dyDescent="0.25">
      <c r="C32" s="101">
        <v>100</v>
      </c>
      <c r="E32" s="84">
        <v>99.107142857142804</v>
      </c>
      <c r="G32" s="46">
        <v>98.6666666666667</v>
      </c>
    </row>
    <row r="33" spans="3:675" x14ac:dyDescent="0.25">
      <c r="C33" s="101">
        <v>100</v>
      </c>
      <c r="E33" s="84">
        <v>99.1111111111111</v>
      </c>
      <c r="G33" s="46">
        <v>99.1111111111111</v>
      </c>
    </row>
    <row r="34" spans="3:675" x14ac:dyDescent="0.25">
      <c r="C34" s="101">
        <v>99.5555555555556</v>
      </c>
      <c r="E34" s="84">
        <v>99.553571428571402</v>
      </c>
      <c r="G34" s="46">
        <v>99.539170506912399</v>
      </c>
    </row>
    <row r="35" spans="3:675" x14ac:dyDescent="0.25">
      <c r="C35" s="101">
        <v>100</v>
      </c>
      <c r="E35" s="84">
        <v>99.5555555555556</v>
      </c>
      <c r="G35" s="46">
        <v>99.547511312217196</v>
      </c>
    </row>
    <row r="36" spans="3:675" x14ac:dyDescent="0.25">
      <c r="C36" s="101">
        <v>99.107142857142804</v>
      </c>
      <c r="E36" s="84">
        <v>100</v>
      </c>
      <c r="G36" s="46">
        <v>99.553571428571402</v>
      </c>
    </row>
    <row r="37" spans="3:675" x14ac:dyDescent="0.25">
      <c r="C37" s="101">
        <v>100</v>
      </c>
      <c r="E37" s="84">
        <v>100</v>
      </c>
      <c r="G37" s="46">
        <v>99.5555555555556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99.095022624434407</v>
      </c>
      <c r="E39" s="84">
        <v>100</v>
      </c>
      <c r="G39" s="46">
        <v>99.1111111111111</v>
      </c>
    </row>
    <row r="40" spans="3:675" x14ac:dyDescent="0.25">
      <c r="C40" s="101">
        <v>100</v>
      </c>
      <c r="E40" s="84">
        <v>100</v>
      </c>
      <c r="G40" s="46">
        <v>98.2222222222222</v>
      </c>
    </row>
    <row r="41" spans="3:675" x14ac:dyDescent="0.25">
      <c r="C41" s="101">
        <v>99.1111111111111</v>
      </c>
      <c r="E41" s="84">
        <v>100</v>
      </c>
      <c r="G41" s="46">
        <v>100</v>
      </c>
    </row>
    <row r="42" spans="3:675" x14ac:dyDescent="0.25">
      <c r="C42" s="101">
        <v>97.3333333333333</v>
      </c>
      <c r="E42" s="84">
        <v>100</v>
      </c>
      <c r="G42" s="46">
        <v>99.095022624434407</v>
      </c>
    </row>
    <row r="43" spans="3:675" x14ac:dyDescent="0.25">
      <c r="C43" s="101"/>
      <c r="E43" s="84"/>
      <c r="G43" s="46">
        <v>97.767857142857096</v>
      </c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G44" s="46">
        <v>99.1111111111111</v>
      </c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G45" s="46">
        <v>96.8888888888889</v>
      </c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G46" s="46">
        <v>96.4444444444444</v>
      </c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G47" s="46">
        <v>96.8888888888889</v>
      </c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G48" s="46">
        <v>97.3333333333333</v>
      </c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  <c r="G49" s="46">
        <v>100</v>
      </c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99.107142857142804</v>
      </c>
      <c r="D54" s="101" t="e">
        <f>MEDIAN(D22:D52)</f>
        <v>#NUM!</v>
      </c>
      <c r="E54" s="101">
        <f>MEDIAN(E22:E52)</f>
        <v>99.107142857142804</v>
      </c>
      <c r="F54" s="101" t="e">
        <f>MEDIAN(F22:F52)</f>
        <v>#NUM!</v>
      </c>
      <c r="G54" s="101">
        <f>MEDIAN(G22:G52)</f>
        <v>98.6666666666667</v>
      </c>
      <c r="YW54" s="102"/>
    </row>
    <row r="55" spans="3:701" x14ac:dyDescent="0.25">
      <c r="YW55" s="102"/>
    </row>
    <row r="56" spans="3:701" x14ac:dyDescent="0.25">
      <c r="YW56" s="102"/>
    </row>
  </sheetData>
  <mergeCells count="20">
    <mergeCell ref="S7:T7"/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12:B13"/>
    <mergeCell ref="B8:F8"/>
    <mergeCell ref="G8:N8"/>
    <mergeCell ref="B9:F9"/>
    <mergeCell ref="G9:H9"/>
    <mergeCell ref="B10:F10"/>
    <mergeCell ref="G10:H10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pageSetUpPr fitToPage="1"/>
  </sheetPr>
  <dimension ref="A1:AM41"/>
  <sheetViews>
    <sheetView zoomScale="10" zoomScaleNormal="10" workbookViewId="0">
      <selection activeCell="BV14" sqref="BV14"/>
    </sheetView>
  </sheetViews>
  <sheetFormatPr defaultColWidth="8.7109375" defaultRowHeight="15" x14ac:dyDescent="0.25"/>
  <cols>
    <col min="1" max="1" width="37" customWidth="1"/>
    <col min="2" max="2" width="126" customWidth="1"/>
    <col min="3" max="32" width="30.140625" customWidth="1"/>
    <col min="33" max="36" width="30.140625" hidden="1" customWidth="1"/>
    <col min="37" max="39" width="27.28515625" hidden="1" customWidth="1"/>
  </cols>
  <sheetData>
    <row r="1" spans="1:39" ht="53.25" customHeight="1" thickBot="1" x14ac:dyDescent="0.3">
      <c r="A1" s="125"/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7"/>
    </row>
    <row r="2" spans="1:39" s="128" customFormat="1" ht="93" thickBot="1" x14ac:dyDescent="1.4">
      <c r="A2" s="327" t="s">
        <v>247</v>
      </c>
      <c r="B2" s="328"/>
      <c r="C2" s="328"/>
      <c r="D2" s="328"/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328"/>
      <c r="P2" s="328"/>
      <c r="Q2" s="328"/>
      <c r="R2" s="328"/>
      <c r="S2" s="328"/>
      <c r="T2" s="328"/>
      <c r="U2" s="328"/>
      <c r="V2" s="328"/>
      <c r="W2" s="328"/>
      <c r="X2" s="328"/>
      <c r="Y2" s="328"/>
      <c r="Z2" s="328"/>
      <c r="AA2" s="328"/>
      <c r="AB2" s="328"/>
      <c r="AC2" s="328"/>
      <c r="AD2" s="328"/>
      <c r="AE2" s="328"/>
      <c r="AF2" s="328"/>
      <c r="AG2" s="328"/>
      <c r="AH2" s="328"/>
      <c r="AI2" s="328"/>
      <c r="AJ2" s="328"/>
      <c r="AK2" s="328"/>
      <c r="AL2" s="328"/>
      <c r="AM2" s="329"/>
    </row>
    <row r="3" spans="1:39" s="128" customFormat="1" ht="93" thickBot="1" x14ac:dyDescent="1.4">
      <c r="A3" s="330" t="s">
        <v>248</v>
      </c>
      <c r="B3" s="331" t="s">
        <v>249</v>
      </c>
      <c r="C3" s="332"/>
      <c r="D3" s="332"/>
      <c r="E3" s="332"/>
      <c r="F3" s="332"/>
      <c r="G3" s="332"/>
      <c r="H3" s="332"/>
      <c r="I3" s="332"/>
      <c r="J3" s="332"/>
      <c r="K3" s="332"/>
      <c r="L3" s="332"/>
      <c r="M3" s="332"/>
      <c r="N3" s="332"/>
      <c r="O3" s="332"/>
      <c r="P3" s="332"/>
      <c r="Q3" s="332"/>
      <c r="R3" s="332"/>
      <c r="S3" s="332"/>
      <c r="T3" s="332"/>
      <c r="U3" s="332"/>
      <c r="V3" s="332"/>
      <c r="W3" s="332"/>
      <c r="X3" s="332"/>
      <c r="Y3" s="332"/>
      <c r="Z3" s="332"/>
      <c r="AA3" s="332"/>
      <c r="AB3" s="332"/>
      <c r="AC3" s="332"/>
      <c r="AD3" s="332"/>
      <c r="AE3" s="332"/>
      <c r="AF3" s="332"/>
      <c r="AG3" s="332"/>
      <c r="AH3" s="332"/>
      <c r="AI3" s="332"/>
      <c r="AJ3" s="332"/>
      <c r="AK3" s="332"/>
      <c r="AL3" s="332"/>
      <c r="AM3" s="333"/>
    </row>
    <row r="4" spans="1:39" s="128" customFormat="1" ht="92.25" x14ac:dyDescent="1.35">
      <c r="A4" s="330"/>
      <c r="B4" s="129" t="s">
        <v>250</v>
      </c>
      <c r="C4" s="334" t="s">
        <v>251</v>
      </c>
      <c r="D4" s="335"/>
      <c r="E4" s="335"/>
      <c r="F4" s="336"/>
      <c r="G4" s="337" t="s">
        <v>252</v>
      </c>
      <c r="H4" s="337"/>
      <c r="I4" s="337"/>
      <c r="J4" s="338">
        <v>45474</v>
      </c>
      <c r="K4" s="339"/>
      <c r="L4" s="339"/>
      <c r="M4" s="334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  <c r="AA4" s="340"/>
      <c r="AB4" s="340"/>
      <c r="AC4" s="340"/>
      <c r="AD4" s="340"/>
      <c r="AE4" s="340"/>
      <c r="AF4" s="340"/>
      <c r="AG4" s="340"/>
      <c r="AH4" s="340"/>
      <c r="AI4" s="340"/>
      <c r="AJ4" s="340"/>
      <c r="AK4" s="340"/>
      <c r="AL4" s="340"/>
      <c r="AM4" s="341"/>
    </row>
    <row r="5" spans="1:39" s="128" customFormat="1" ht="93" thickBot="1" x14ac:dyDescent="1.4">
      <c r="A5" s="130"/>
      <c r="B5" s="131" t="s">
        <v>253</v>
      </c>
      <c r="C5" s="344" t="s">
        <v>254</v>
      </c>
      <c r="D5" s="345"/>
      <c r="E5" s="345"/>
      <c r="F5" s="346"/>
      <c r="G5" s="347" t="s">
        <v>255</v>
      </c>
      <c r="H5" s="348"/>
      <c r="I5" s="349"/>
      <c r="J5" s="350" t="s">
        <v>256</v>
      </c>
      <c r="K5" s="350"/>
      <c r="L5" s="350"/>
      <c r="M5" s="351"/>
      <c r="N5" s="342"/>
      <c r="O5" s="342"/>
      <c r="P5" s="342"/>
      <c r="Q5" s="342"/>
      <c r="R5" s="342"/>
      <c r="S5" s="342"/>
      <c r="T5" s="342"/>
      <c r="U5" s="342"/>
      <c r="V5" s="342"/>
      <c r="W5" s="342"/>
      <c r="X5" s="342"/>
      <c r="Y5" s="342"/>
      <c r="Z5" s="342"/>
      <c r="AA5" s="342"/>
      <c r="AB5" s="342"/>
      <c r="AC5" s="342"/>
      <c r="AD5" s="342"/>
      <c r="AE5" s="342"/>
      <c r="AF5" s="342"/>
      <c r="AG5" s="342"/>
      <c r="AH5" s="342"/>
      <c r="AI5" s="342"/>
      <c r="AJ5" s="342"/>
      <c r="AK5" s="342"/>
      <c r="AL5" s="342"/>
      <c r="AM5" s="343"/>
    </row>
    <row r="6" spans="1:39" s="128" customFormat="1" ht="93" customHeight="1" thickBot="1" x14ac:dyDescent="1.4">
      <c r="A6" s="132"/>
      <c r="B6" s="133" t="s">
        <v>257</v>
      </c>
      <c r="C6" s="134">
        <v>1</v>
      </c>
      <c r="D6" s="135">
        <v>2</v>
      </c>
      <c r="E6" s="135">
        <v>3</v>
      </c>
      <c r="F6" s="135">
        <v>4</v>
      </c>
      <c r="G6" s="135">
        <v>5</v>
      </c>
      <c r="H6" s="135">
        <v>6</v>
      </c>
      <c r="I6" s="135">
        <v>7</v>
      </c>
      <c r="J6" s="135">
        <v>8</v>
      </c>
      <c r="K6" s="135">
        <v>9</v>
      </c>
      <c r="L6" s="135">
        <v>10</v>
      </c>
      <c r="M6" s="135">
        <v>11</v>
      </c>
      <c r="N6" s="136">
        <v>12</v>
      </c>
      <c r="O6" s="136">
        <v>13</v>
      </c>
      <c r="P6" s="136">
        <v>14</v>
      </c>
      <c r="Q6" s="136">
        <v>15</v>
      </c>
      <c r="R6" s="136">
        <v>16</v>
      </c>
      <c r="S6" s="136">
        <v>17</v>
      </c>
      <c r="T6" s="136">
        <v>18</v>
      </c>
      <c r="U6" s="136">
        <v>19</v>
      </c>
      <c r="V6" s="136">
        <v>20</v>
      </c>
      <c r="W6" s="136">
        <v>21</v>
      </c>
      <c r="X6" s="136">
        <v>22</v>
      </c>
      <c r="Y6" s="136">
        <v>23</v>
      </c>
      <c r="Z6" s="136">
        <v>24</v>
      </c>
      <c r="AA6" s="136">
        <v>25</v>
      </c>
      <c r="AB6" s="136">
        <v>26</v>
      </c>
      <c r="AC6" s="136">
        <v>27</v>
      </c>
      <c r="AD6" s="136">
        <v>28</v>
      </c>
      <c r="AE6" s="136">
        <v>29</v>
      </c>
      <c r="AF6" s="136">
        <v>30</v>
      </c>
      <c r="AG6" s="136">
        <v>3</v>
      </c>
      <c r="AH6" s="136">
        <v>29</v>
      </c>
      <c r="AI6" s="136">
        <v>30</v>
      </c>
      <c r="AJ6" s="136">
        <v>31</v>
      </c>
      <c r="AK6" s="136">
        <v>29</v>
      </c>
      <c r="AL6" s="136">
        <v>30</v>
      </c>
      <c r="AM6" s="136">
        <v>31</v>
      </c>
    </row>
    <row r="7" spans="1:39" s="140" customFormat="1" ht="183" customHeight="1" x14ac:dyDescent="0.7">
      <c r="A7" s="137">
        <v>1</v>
      </c>
      <c r="B7" s="138" t="s">
        <v>258</v>
      </c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J7" s="139"/>
      <c r="AK7" s="139"/>
      <c r="AL7" s="139"/>
      <c r="AM7" s="323" t="s">
        <v>259</v>
      </c>
    </row>
    <row r="8" spans="1:39" s="140" customFormat="1" ht="183" customHeight="1" x14ac:dyDescent="0.7">
      <c r="A8" s="141">
        <v>2</v>
      </c>
      <c r="B8" s="142" t="s">
        <v>260</v>
      </c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J8" s="143"/>
      <c r="AK8" s="143"/>
      <c r="AL8" s="143"/>
      <c r="AM8" s="324"/>
    </row>
    <row r="9" spans="1:39" s="140" customFormat="1" ht="183" customHeight="1" x14ac:dyDescent="0.7">
      <c r="A9" s="141">
        <v>3</v>
      </c>
      <c r="B9" s="142" t="s">
        <v>261</v>
      </c>
      <c r="C9" s="143"/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J9" s="143"/>
      <c r="AK9" s="143"/>
      <c r="AL9" s="143"/>
      <c r="AM9" s="324"/>
    </row>
    <row r="10" spans="1:39" s="140" customFormat="1" ht="183" customHeight="1" x14ac:dyDescent="0.7">
      <c r="A10" s="141">
        <v>4</v>
      </c>
      <c r="B10" s="142" t="s">
        <v>262</v>
      </c>
      <c r="C10" s="143"/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J10" s="143"/>
      <c r="AK10" s="143"/>
      <c r="AL10" s="143"/>
      <c r="AM10" s="324"/>
    </row>
    <row r="11" spans="1:39" s="140" customFormat="1" ht="183" customHeight="1" x14ac:dyDescent="0.7">
      <c r="A11" s="141">
        <v>5</v>
      </c>
      <c r="B11" s="142" t="s">
        <v>263</v>
      </c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J11" s="143"/>
      <c r="AK11" s="143"/>
      <c r="AL11" s="143"/>
      <c r="AM11" s="324"/>
    </row>
    <row r="12" spans="1:39" s="140" customFormat="1" ht="183" customHeight="1" x14ac:dyDescent="0.7">
      <c r="A12" s="141">
        <v>6</v>
      </c>
      <c r="B12" s="142" t="s">
        <v>264</v>
      </c>
      <c r="C12" s="143"/>
      <c r="D12" s="143"/>
      <c r="E12" s="143"/>
      <c r="F12" s="143"/>
      <c r="G12" s="143"/>
      <c r="H12" s="143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3"/>
      <c r="AE12" s="143"/>
      <c r="AF12" s="143"/>
      <c r="AG12" s="143"/>
      <c r="AH12" s="143"/>
      <c r="AJ12" s="143"/>
      <c r="AK12" s="143"/>
      <c r="AL12" s="143"/>
      <c r="AM12" s="324"/>
    </row>
    <row r="13" spans="1:39" s="140" customFormat="1" ht="183" customHeight="1" x14ac:dyDescent="0.7">
      <c r="A13" s="141">
        <v>7</v>
      </c>
      <c r="B13" s="142"/>
      <c r="C13" s="143"/>
      <c r="D13" s="143"/>
      <c r="E13" s="143"/>
      <c r="F13" s="143"/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J13" s="143"/>
      <c r="AK13" s="143"/>
      <c r="AL13" s="143"/>
      <c r="AM13" s="324"/>
    </row>
    <row r="14" spans="1:39" s="140" customFormat="1" ht="183" customHeight="1" x14ac:dyDescent="0.7">
      <c r="A14" s="141">
        <v>8</v>
      </c>
      <c r="B14" s="142"/>
      <c r="C14" s="143"/>
      <c r="D14" s="143"/>
      <c r="E14" s="143"/>
      <c r="F14" s="143"/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3"/>
      <c r="AE14" s="143"/>
      <c r="AF14" s="143"/>
      <c r="AG14" s="143"/>
      <c r="AH14" s="143"/>
      <c r="AJ14" s="143"/>
      <c r="AK14" s="143"/>
      <c r="AL14" s="143"/>
      <c r="AM14" s="324"/>
    </row>
    <row r="15" spans="1:39" s="140" customFormat="1" ht="188.25" customHeight="1" x14ac:dyDescent="0.7">
      <c r="A15" s="141">
        <v>9</v>
      </c>
      <c r="B15" s="144"/>
      <c r="C15" s="143"/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  <c r="AH15" s="143"/>
      <c r="AJ15" s="143"/>
      <c r="AK15" s="143"/>
      <c r="AL15" s="143"/>
      <c r="AM15" s="324"/>
    </row>
    <row r="16" spans="1:39" s="140" customFormat="1" ht="183" customHeight="1" x14ac:dyDescent="0.7">
      <c r="A16" s="141">
        <v>10</v>
      </c>
      <c r="B16" s="144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J16" s="143"/>
      <c r="AK16" s="143"/>
      <c r="AL16" s="143"/>
      <c r="AM16" s="324"/>
    </row>
    <row r="17" spans="1:39" s="140" customFormat="1" ht="183" customHeight="1" x14ac:dyDescent="0.7">
      <c r="A17" s="141">
        <v>11</v>
      </c>
      <c r="B17" s="145"/>
      <c r="C17" s="143"/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  <c r="AH17" s="143"/>
      <c r="AJ17" s="143"/>
      <c r="AK17" s="143"/>
      <c r="AL17" s="143"/>
      <c r="AM17" s="324"/>
    </row>
    <row r="18" spans="1:39" s="140" customFormat="1" ht="183" customHeight="1" x14ac:dyDescent="0.7">
      <c r="A18" s="141">
        <v>12</v>
      </c>
      <c r="B18" s="144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J18" s="143"/>
      <c r="AK18" s="143"/>
      <c r="AL18" s="143"/>
      <c r="AM18" s="324"/>
    </row>
    <row r="19" spans="1:39" s="140" customFormat="1" ht="183" customHeight="1" x14ac:dyDescent="1.35">
      <c r="A19" s="141">
        <v>13</v>
      </c>
      <c r="B19" s="146"/>
      <c r="C19" s="143"/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J19" s="143"/>
      <c r="AK19" s="143"/>
      <c r="AL19" s="143"/>
      <c r="AM19" s="324"/>
    </row>
    <row r="20" spans="1:39" s="140" customFormat="1" ht="183" customHeight="1" x14ac:dyDescent="0.7">
      <c r="A20" s="141">
        <v>14</v>
      </c>
      <c r="B20" s="145"/>
      <c r="C20" s="143"/>
      <c r="D20" s="143"/>
      <c r="E20" s="143"/>
      <c r="F20" s="143"/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J20" s="143"/>
      <c r="AK20" s="143"/>
      <c r="AL20" s="143"/>
      <c r="AM20" s="324"/>
    </row>
    <row r="21" spans="1:39" ht="26.25" customHeight="1" x14ac:dyDescent="0.25">
      <c r="A21" s="147"/>
      <c r="B21" s="148"/>
      <c r="D21" s="149"/>
      <c r="AM21" s="150"/>
    </row>
    <row r="22" spans="1:39" ht="98.25" customHeight="1" x14ac:dyDescent="0.35">
      <c r="A22" s="37"/>
      <c r="B22" s="151" t="s">
        <v>257</v>
      </c>
      <c r="C22" s="321" t="s">
        <v>191</v>
      </c>
      <c r="D22" s="325"/>
      <c r="E22" s="321" t="s">
        <v>265</v>
      </c>
      <c r="F22" s="326"/>
      <c r="G22" s="326"/>
      <c r="H22" s="326"/>
      <c r="I22" s="326"/>
      <c r="J22" s="326"/>
      <c r="K22" s="326"/>
      <c r="L22" s="326"/>
      <c r="M22" s="325"/>
      <c r="N22" s="316" t="s">
        <v>266</v>
      </c>
      <c r="O22" s="316"/>
      <c r="P22" s="316"/>
      <c r="Q22" s="152"/>
      <c r="R22" s="317" t="s">
        <v>267</v>
      </c>
      <c r="S22" s="317"/>
      <c r="T22" s="316" t="s">
        <v>268</v>
      </c>
      <c r="U22" s="316"/>
      <c r="V22" s="316"/>
      <c r="W22" s="316"/>
      <c r="X22" s="321"/>
      <c r="Y22" s="153"/>
      <c r="Z22" s="154"/>
      <c r="AA22" s="154"/>
      <c r="AB22" s="154"/>
      <c r="AC22" s="154"/>
      <c r="AD22" s="154"/>
      <c r="AE22" s="154"/>
      <c r="AF22" s="154"/>
      <c r="AG22" s="154"/>
      <c r="AH22" s="154"/>
      <c r="AI22" s="154"/>
      <c r="AJ22" s="152"/>
      <c r="AK22" s="155"/>
      <c r="AL22" s="156"/>
      <c r="AM22" s="157"/>
    </row>
    <row r="23" spans="1:39" ht="69" customHeight="1" x14ac:dyDescent="0.35">
      <c r="A23" s="37"/>
      <c r="B23" s="158"/>
      <c r="C23" s="306"/>
      <c r="D23" s="307"/>
      <c r="E23" s="306"/>
      <c r="F23" s="308"/>
      <c r="G23" s="308"/>
      <c r="H23" s="308"/>
      <c r="I23" s="308"/>
      <c r="J23" s="308"/>
      <c r="K23" s="308"/>
      <c r="L23" s="308"/>
      <c r="M23" s="307"/>
      <c r="N23" s="306"/>
      <c r="O23" s="308"/>
      <c r="P23" s="307"/>
      <c r="Q23" s="156"/>
      <c r="R23" s="317"/>
      <c r="S23" s="317"/>
      <c r="T23" s="316"/>
      <c r="U23" s="316"/>
      <c r="V23" s="316"/>
      <c r="W23" s="316"/>
      <c r="X23" s="321"/>
      <c r="Y23" s="315"/>
      <c r="Z23" s="314"/>
      <c r="AA23" s="314"/>
      <c r="AB23" s="314"/>
      <c r="AC23" s="314"/>
      <c r="AD23" s="314"/>
      <c r="AE23" s="314"/>
      <c r="AF23" s="314"/>
      <c r="AG23" s="314"/>
      <c r="AH23" s="314"/>
      <c r="AI23" s="314"/>
      <c r="AJ23" s="156"/>
      <c r="AK23" s="159"/>
      <c r="AL23" s="156"/>
      <c r="AM23" s="157"/>
    </row>
    <row r="24" spans="1:39" ht="69" customHeight="1" x14ac:dyDescent="0.35">
      <c r="A24" s="37"/>
      <c r="B24" s="158"/>
      <c r="C24" s="306"/>
      <c r="D24" s="307"/>
      <c r="E24" s="306"/>
      <c r="F24" s="308"/>
      <c r="G24" s="308"/>
      <c r="H24" s="308"/>
      <c r="I24" s="308"/>
      <c r="J24" s="308"/>
      <c r="K24" s="308"/>
      <c r="L24" s="308"/>
      <c r="M24" s="307"/>
      <c r="N24" s="306"/>
      <c r="O24" s="308"/>
      <c r="P24" s="307"/>
      <c r="Q24" s="156"/>
      <c r="R24" s="316" t="s">
        <v>269</v>
      </c>
      <c r="S24" s="316"/>
      <c r="T24" s="316" t="s">
        <v>270</v>
      </c>
      <c r="U24" s="316"/>
      <c r="V24" s="316"/>
      <c r="W24" s="316"/>
      <c r="X24" s="321"/>
      <c r="Y24" s="322"/>
      <c r="Z24" s="319"/>
      <c r="AA24" s="319"/>
      <c r="AB24" s="319"/>
      <c r="AC24" s="319"/>
      <c r="AD24" s="319"/>
      <c r="AE24" s="319"/>
      <c r="AF24" s="319"/>
      <c r="AG24" s="319"/>
      <c r="AH24" s="319"/>
      <c r="AI24" s="319"/>
      <c r="AJ24" s="319"/>
      <c r="AK24" s="320"/>
      <c r="AL24" s="156"/>
      <c r="AM24" s="157"/>
    </row>
    <row r="25" spans="1:39" ht="69" customHeight="1" x14ac:dyDescent="0.35">
      <c r="A25" s="37"/>
      <c r="B25" s="158"/>
      <c r="C25" s="306"/>
      <c r="D25" s="307"/>
      <c r="E25" s="306"/>
      <c r="F25" s="308"/>
      <c r="G25" s="308"/>
      <c r="H25" s="308"/>
      <c r="I25" s="308"/>
      <c r="J25" s="308"/>
      <c r="K25" s="308"/>
      <c r="L25" s="308"/>
      <c r="M25" s="307"/>
      <c r="N25" s="306"/>
      <c r="O25" s="308"/>
      <c r="P25" s="307"/>
      <c r="Q25" s="156"/>
      <c r="R25" s="316"/>
      <c r="S25" s="316"/>
      <c r="T25" s="316"/>
      <c r="U25" s="316"/>
      <c r="V25" s="316"/>
      <c r="W25" s="316"/>
      <c r="X25" s="321"/>
      <c r="Y25" s="322"/>
      <c r="Z25" s="319"/>
      <c r="AA25" s="319"/>
      <c r="AB25" s="319"/>
      <c r="AC25" s="319"/>
      <c r="AD25" s="319"/>
      <c r="AE25" s="319"/>
      <c r="AF25" s="319"/>
      <c r="AG25" s="319"/>
      <c r="AH25" s="319"/>
      <c r="AI25" s="319"/>
      <c r="AJ25" s="319"/>
      <c r="AK25" s="320"/>
      <c r="AL25" s="156"/>
      <c r="AM25" s="157"/>
    </row>
    <row r="26" spans="1:39" ht="69" customHeight="1" x14ac:dyDescent="0.35">
      <c r="A26" s="37"/>
      <c r="B26" s="158"/>
      <c r="C26" s="306" t="s">
        <v>271</v>
      </c>
      <c r="D26" s="307"/>
      <c r="E26" s="306"/>
      <c r="F26" s="308"/>
      <c r="G26" s="308"/>
      <c r="H26" s="308"/>
      <c r="I26" s="308"/>
      <c r="J26" s="308"/>
      <c r="K26" s="308"/>
      <c r="L26" s="308"/>
      <c r="M26" s="307"/>
      <c r="N26" s="306"/>
      <c r="O26" s="308"/>
      <c r="P26" s="307"/>
      <c r="Q26" s="156"/>
      <c r="R26" s="316" t="s">
        <v>272</v>
      </c>
      <c r="S26" s="316"/>
      <c r="T26" s="317" t="s">
        <v>273</v>
      </c>
      <c r="U26" s="317"/>
      <c r="V26" s="317"/>
      <c r="W26" s="317"/>
      <c r="X26" s="318"/>
      <c r="Y26" s="315"/>
      <c r="Z26" s="314"/>
      <c r="AA26" s="314"/>
      <c r="AB26" s="314"/>
      <c r="AC26" s="314"/>
      <c r="AD26" s="314"/>
      <c r="AE26" s="314"/>
      <c r="AF26" s="314"/>
      <c r="AG26" s="314"/>
      <c r="AH26" s="314"/>
      <c r="AI26" s="314"/>
      <c r="AJ26" s="156"/>
      <c r="AK26" s="159"/>
      <c r="AL26" s="156"/>
      <c r="AM26" s="157"/>
    </row>
    <row r="27" spans="1:39" ht="69" customHeight="1" x14ac:dyDescent="0.35">
      <c r="A27" s="37"/>
      <c r="B27" s="158"/>
      <c r="C27" s="306"/>
      <c r="D27" s="307"/>
      <c r="E27" s="306"/>
      <c r="F27" s="308"/>
      <c r="G27" s="308"/>
      <c r="H27" s="308"/>
      <c r="I27" s="308"/>
      <c r="J27" s="308"/>
      <c r="K27" s="308"/>
      <c r="L27" s="308"/>
      <c r="M27" s="307"/>
      <c r="N27" s="306"/>
      <c r="O27" s="308"/>
      <c r="P27" s="307"/>
      <c r="Q27" s="156"/>
      <c r="R27" s="316"/>
      <c r="S27" s="316"/>
      <c r="T27" s="317"/>
      <c r="U27" s="317"/>
      <c r="V27" s="317"/>
      <c r="W27" s="317"/>
      <c r="X27" s="318"/>
      <c r="Y27" s="315"/>
      <c r="Z27" s="314"/>
      <c r="AA27" s="314"/>
      <c r="AB27" s="314"/>
      <c r="AC27" s="314"/>
      <c r="AD27" s="314"/>
      <c r="AE27" s="314"/>
      <c r="AF27" s="314"/>
      <c r="AG27" s="314"/>
      <c r="AH27" s="314"/>
      <c r="AI27" s="314"/>
      <c r="AJ27" s="156"/>
      <c r="AK27" s="159"/>
      <c r="AL27" s="156"/>
      <c r="AM27" s="157"/>
    </row>
    <row r="28" spans="1:39" ht="102.75" customHeight="1" x14ac:dyDescent="0.35">
      <c r="A28" s="37"/>
      <c r="B28" s="158"/>
      <c r="C28" s="306"/>
      <c r="D28" s="307"/>
      <c r="E28" s="306"/>
      <c r="F28" s="308"/>
      <c r="G28" s="308"/>
      <c r="H28" s="308"/>
      <c r="I28" s="308"/>
      <c r="J28" s="308"/>
      <c r="K28" s="308"/>
      <c r="L28" s="308"/>
      <c r="M28" s="307"/>
      <c r="N28" s="306"/>
      <c r="O28" s="308"/>
      <c r="P28" s="307"/>
      <c r="Q28" s="156"/>
      <c r="R28" s="316" t="s">
        <v>274</v>
      </c>
      <c r="S28" s="316"/>
      <c r="T28" s="317" t="s">
        <v>275</v>
      </c>
      <c r="U28" s="317"/>
      <c r="V28" s="317"/>
      <c r="W28" s="317"/>
      <c r="X28" s="318"/>
      <c r="Y28" s="315"/>
      <c r="Z28" s="314"/>
      <c r="AA28" s="314"/>
      <c r="AB28" s="314"/>
      <c r="AC28" s="314"/>
      <c r="AD28" s="314"/>
      <c r="AE28" s="314"/>
      <c r="AF28" s="314"/>
      <c r="AG28" s="314"/>
      <c r="AH28" s="314"/>
      <c r="AI28" s="314"/>
      <c r="AJ28" s="156"/>
      <c r="AK28" s="159"/>
      <c r="AL28" s="156"/>
      <c r="AM28" s="157"/>
    </row>
    <row r="29" spans="1:39" ht="102.75" customHeight="1" x14ac:dyDescent="0.35">
      <c r="A29" s="37"/>
      <c r="B29" s="158"/>
      <c r="C29" s="306"/>
      <c r="D29" s="307"/>
      <c r="E29" s="306"/>
      <c r="F29" s="308"/>
      <c r="G29" s="308"/>
      <c r="H29" s="308"/>
      <c r="I29" s="308"/>
      <c r="J29" s="308"/>
      <c r="K29" s="308"/>
      <c r="L29" s="308"/>
      <c r="M29" s="307"/>
      <c r="N29" s="306"/>
      <c r="O29" s="308"/>
      <c r="P29" s="307"/>
      <c r="Q29" s="160"/>
      <c r="R29" s="316"/>
      <c r="S29" s="316"/>
      <c r="T29" s="317"/>
      <c r="U29" s="317"/>
      <c r="V29" s="317"/>
      <c r="W29" s="317"/>
      <c r="X29" s="318"/>
      <c r="Y29" s="309"/>
      <c r="Z29" s="310"/>
      <c r="AA29" s="310"/>
      <c r="AB29" s="310"/>
      <c r="AC29" s="310"/>
      <c r="AD29" s="310"/>
      <c r="AE29" s="310"/>
      <c r="AF29" s="310"/>
      <c r="AG29" s="310"/>
      <c r="AH29" s="310"/>
      <c r="AI29" s="310"/>
      <c r="AJ29" s="160"/>
      <c r="AK29" s="161"/>
      <c r="AL29" s="156"/>
      <c r="AM29" s="157"/>
    </row>
    <row r="30" spans="1:39" ht="21.75" thickBot="1" x14ac:dyDescent="0.4">
      <c r="A30" s="162"/>
      <c r="B30" s="163"/>
      <c r="C30" s="311"/>
      <c r="D30" s="312"/>
      <c r="E30" s="311"/>
      <c r="F30" s="313"/>
      <c r="G30" s="313"/>
      <c r="H30" s="313"/>
      <c r="I30" s="313"/>
      <c r="J30" s="313"/>
      <c r="K30" s="313"/>
      <c r="L30" s="313"/>
      <c r="M30" s="312"/>
      <c r="N30" s="311"/>
      <c r="O30" s="313"/>
      <c r="P30" s="312"/>
      <c r="Q30" s="164"/>
      <c r="R30" s="164"/>
      <c r="S30" s="313"/>
      <c r="T30" s="313"/>
      <c r="U30" s="313"/>
      <c r="V30" s="313"/>
      <c r="W30" s="313"/>
      <c r="X30" s="313"/>
      <c r="Y30" s="314"/>
      <c r="Z30" s="314"/>
      <c r="AA30" s="314"/>
      <c r="AB30" s="314"/>
      <c r="AC30" s="314"/>
      <c r="AD30" s="314"/>
      <c r="AE30" s="314"/>
      <c r="AF30" s="314"/>
      <c r="AG30" s="314"/>
      <c r="AH30" s="314"/>
      <c r="AI30" s="314"/>
      <c r="AJ30" s="156"/>
      <c r="AK30" s="156"/>
      <c r="AL30" s="164"/>
      <c r="AM30" s="165"/>
    </row>
    <row r="32" spans="1:39" ht="23.25" x14ac:dyDescent="0.35">
      <c r="C32" s="166"/>
      <c r="D32" s="305"/>
      <c r="E32" s="305"/>
      <c r="F32" s="305"/>
      <c r="G32" s="305"/>
      <c r="H32" s="305"/>
      <c r="I32" s="305"/>
      <c r="J32" s="305"/>
      <c r="K32" s="305"/>
      <c r="L32" s="305"/>
    </row>
    <row r="33" spans="3:12" ht="23.25" x14ac:dyDescent="0.35">
      <c r="C33" s="166"/>
      <c r="D33" s="305"/>
      <c r="E33" s="305"/>
      <c r="F33" s="305"/>
      <c r="G33" s="305"/>
      <c r="H33" s="305"/>
      <c r="I33" s="305"/>
      <c r="J33" s="305"/>
      <c r="K33" s="305"/>
      <c r="L33" s="305"/>
    </row>
    <row r="34" spans="3:12" ht="23.25" x14ac:dyDescent="0.35">
      <c r="C34" s="166"/>
      <c r="D34" s="305"/>
      <c r="E34" s="305"/>
      <c r="F34" s="305"/>
      <c r="G34" s="305"/>
      <c r="H34" s="305"/>
      <c r="I34" s="305"/>
      <c r="J34" s="305"/>
      <c r="K34" s="305"/>
      <c r="L34" s="305"/>
    </row>
    <row r="35" spans="3:12" ht="23.25" x14ac:dyDescent="0.35">
      <c r="C35" s="166"/>
      <c r="D35" s="305"/>
      <c r="E35" s="305"/>
      <c r="F35" s="305"/>
      <c r="G35" s="305"/>
      <c r="H35" s="305"/>
      <c r="I35" s="305"/>
      <c r="J35" s="305"/>
      <c r="K35" s="305"/>
      <c r="L35" s="305"/>
    </row>
    <row r="36" spans="3:12" ht="23.25" x14ac:dyDescent="0.35">
      <c r="C36" s="166"/>
      <c r="D36" s="305"/>
      <c r="E36" s="305"/>
      <c r="F36" s="305"/>
      <c r="G36" s="305"/>
      <c r="H36" s="305"/>
      <c r="I36" s="305"/>
      <c r="J36" s="305"/>
      <c r="K36" s="305"/>
      <c r="L36" s="305"/>
    </row>
    <row r="37" spans="3:12" x14ac:dyDescent="0.25">
      <c r="D37" s="304"/>
      <c r="E37" s="304"/>
      <c r="F37" s="304"/>
      <c r="G37" s="304"/>
      <c r="H37" s="304"/>
      <c r="I37" s="304"/>
      <c r="J37" s="304"/>
    </row>
    <row r="38" spans="3:12" x14ac:dyDescent="0.25">
      <c r="D38" s="304"/>
      <c r="E38" s="304"/>
      <c r="F38" s="304"/>
      <c r="G38" s="304"/>
      <c r="H38" s="304"/>
      <c r="I38" s="304"/>
      <c r="J38" s="304"/>
    </row>
    <row r="39" spans="3:12" x14ac:dyDescent="0.25">
      <c r="D39" s="304"/>
      <c r="E39" s="304"/>
      <c r="F39" s="304"/>
      <c r="G39" s="304"/>
      <c r="H39" s="304"/>
      <c r="I39" s="304"/>
      <c r="J39" s="304"/>
    </row>
    <row r="40" spans="3:12" x14ac:dyDescent="0.25">
      <c r="D40" s="304"/>
      <c r="E40" s="304"/>
      <c r="F40" s="304"/>
      <c r="G40" s="304"/>
      <c r="H40" s="304"/>
      <c r="I40" s="304"/>
      <c r="J40" s="304"/>
    </row>
    <row r="41" spans="3:12" x14ac:dyDescent="0.25">
      <c r="D41" s="304"/>
      <c r="E41" s="304"/>
      <c r="F41" s="304"/>
      <c r="G41" s="304"/>
      <c r="H41" s="304"/>
      <c r="I41" s="304"/>
      <c r="J41" s="304"/>
    </row>
  </sheetData>
  <mergeCells count="67">
    <mergeCell ref="A2:AM2"/>
    <mergeCell ref="A3:A4"/>
    <mergeCell ref="B3:AM3"/>
    <mergeCell ref="C4:F4"/>
    <mergeCell ref="G4:I4"/>
    <mergeCell ref="J4:M4"/>
    <mergeCell ref="N4:AM5"/>
    <mergeCell ref="C5:F5"/>
    <mergeCell ref="G5:I5"/>
    <mergeCell ref="J5:M5"/>
    <mergeCell ref="AM7:AM20"/>
    <mergeCell ref="C22:D22"/>
    <mergeCell ref="E22:M22"/>
    <mergeCell ref="N22:P22"/>
    <mergeCell ref="R22:S23"/>
    <mergeCell ref="T22:X23"/>
    <mergeCell ref="C23:D23"/>
    <mergeCell ref="E23:M23"/>
    <mergeCell ref="N23:P23"/>
    <mergeCell ref="Y23:AI23"/>
    <mergeCell ref="AA24:AK25"/>
    <mergeCell ref="C25:D25"/>
    <mergeCell ref="E25:M25"/>
    <mergeCell ref="N25:P25"/>
    <mergeCell ref="C26:D26"/>
    <mergeCell ref="E26:M26"/>
    <mergeCell ref="N26:P26"/>
    <mergeCell ref="R26:S27"/>
    <mergeCell ref="T26:X27"/>
    <mergeCell ref="Y26:AI26"/>
    <mergeCell ref="C24:D24"/>
    <mergeCell ref="E24:M24"/>
    <mergeCell ref="N24:P24"/>
    <mergeCell ref="R24:S25"/>
    <mergeCell ref="T24:X25"/>
    <mergeCell ref="Y24:Z25"/>
    <mergeCell ref="C27:D27"/>
    <mergeCell ref="E27:M27"/>
    <mergeCell ref="N27:P27"/>
    <mergeCell ref="Y27:AI27"/>
    <mergeCell ref="C28:D28"/>
    <mergeCell ref="E28:M28"/>
    <mergeCell ref="N28:P28"/>
    <mergeCell ref="R28:S29"/>
    <mergeCell ref="T28:X29"/>
    <mergeCell ref="Y28:AI28"/>
    <mergeCell ref="D36:L36"/>
    <mergeCell ref="C29:D29"/>
    <mergeCell ref="E29:M29"/>
    <mergeCell ref="N29:P29"/>
    <mergeCell ref="Y29:AI29"/>
    <mergeCell ref="C30:D30"/>
    <mergeCell ref="E30:M30"/>
    <mergeCell ref="N30:P30"/>
    <mergeCell ref="S30:T30"/>
    <mergeCell ref="U30:V30"/>
    <mergeCell ref="W30:X30"/>
    <mergeCell ref="Y30:AI30"/>
    <mergeCell ref="D32:L32"/>
    <mergeCell ref="D33:L33"/>
    <mergeCell ref="D34:L34"/>
    <mergeCell ref="D35:L35"/>
    <mergeCell ref="D37:J37"/>
    <mergeCell ref="D38:J38"/>
    <mergeCell ref="D39:J39"/>
    <mergeCell ref="D40:J40"/>
    <mergeCell ref="D41:J41"/>
  </mergeCells>
  <pageMargins left="0.70866141732283472" right="0.70866141732283472" top="0.74803149606299213" bottom="0.74803149606299213" header="0.31496062992125984" footer="0.31496062992125984"/>
  <pageSetup paperSize="9" scale="12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69</vt:i4>
      </vt:variant>
      <vt:variant>
        <vt:lpstr>Named Ranges</vt:lpstr>
      </vt:variant>
      <vt:variant>
        <vt:i4>66</vt:i4>
      </vt:variant>
    </vt:vector>
  </HeadingPairs>
  <TitlesOfParts>
    <vt:vector size="135" baseType="lpstr">
      <vt:lpstr>MASTER DATA</vt:lpstr>
      <vt:lpstr>CKPI SEED-4 CO 4</vt:lpstr>
      <vt:lpstr>CKPI SEED-4 CO 3</vt:lpstr>
      <vt:lpstr>CKPI SEED-3 CO 4</vt:lpstr>
      <vt:lpstr>CKPI SEED-3 CO 3</vt:lpstr>
      <vt:lpstr>CKPI SEED-2</vt:lpstr>
      <vt:lpstr>CKPI SEED-1</vt:lpstr>
      <vt:lpstr>CKPI DP Bag house CD GDS CO 4</vt:lpstr>
      <vt:lpstr>MKPI Availability-CO 4 CD GDS </vt:lpstr>
      <vt:lpstr>CKPI DP Bag house CD GDS CO 3</vt:lpstr>
      <vt:lpstr>MKPI Availability-CO 3 CD GDS </vt:lpstr>
      <vt:lpstr>CKPI DP Bag house AB GDS CO 4</vt:lpstr>
      <vt:lpstr>MKPI Availability-CO 4 AB GDS </vt:lpstr>
      <vt:lpstr>CKPI DP Bag house AB GDS CO 3</vt:lpstr>
      <vt:lpstr>MKPI Availability-CO 3 AB GDS </vt:lpstr>
      <vt:lpstr>CKPI Visible charging emis CO4</vt:lpstr>
      <vt:lpstr>CKPI Visible charging emis CO3 </vt:lpstr>
      <vt:lpstr>M KPI Work Zone air CO 4</vt:lpstr>
      <vt:lpstr>M KPI Work Zone air CO 3</vt:lpstr>
      <vt:lpstr>CKPI NOx Emissions CO 4</vt:lpstr>
      <vt:lpstr>CKPI NOx Emissions CO 3</vt:lpstr>
      <vt:lpstr>MKPI Sp. Nox Emission</vt:lpstr>
      <vt:lpstr>CKPI SOx Emissions CO 4</vt:lpstr>
      <vt:lpstr>CKPI SOx Emissions CO 3</vt:lpstr>
      <vt:lpstr>MKPI Sp. Sox Emission</vt:lpstr>
      <vt:lpstr>CKPI PM Emissions CO 4</vt:lpstr>
      <vt:lpstr>CKPI PM Emissions CO 3</vt:lpstr>
      <vt:lpstr>MKPI Sp. PM Emission</vt:lpstr>
      <vt:lpstr>CKPI Weak Coal% in Blend CO 4</vt:lpstr>
      <vt:lpstr>MKPI Coal Blend Cost CO 4 Tr</vt:lpstr>
      <vt:lpstr>CKPI Weak Coal% in Blend CO 3</vt:lpstr>
      <vt:lpstr>MKPI Coal Blend Cost CO 3 Tr</vt:lpstr>
      <vt:lpstr>Update</vt:lpstr>
      <vt:lpstr>CKPI Sp Power Cons CO 3</vt:lpstr>
      <vt:lpstr>CKPI Sp Power Cons CO 4</vt:lpstr>
      <vt:lpstr>CKPI Sp Fuel Cons CO 3</vt:lpstr>
      <vt:lpstr>CKPI Sp Fuel Cons CO 4</vt:lpstr>
      <vt:lpstr>MKPI Utility Cost CO 3</vt:lpstr>
      <vt:lpstr>MKPI Utility Cost CO 4</vt:lpstr>
      <vt:lpstr>MKPI LTI Fr</vt:lpstr>
      <vt:lpstr>CKPI Water Cons CO 3</vt:lpstr>
      <vt:lpstr>CKPI Water Cons CO 4</vt:lpstr>
      <vt:lpstr>MKPI Sp Water consumption CO4</vt:lpstr>
      <vt:lpstr>MKPI Sp Water consumption CO3</vt:lpstr>
      <vt:lpstr>CKPI Coke Sulfur CO 3</vt:lpstr>
      <vt:lpstr>CKPI Coke Sulfur CO 4</vt:lpstr>
      <vt:lpstr>CKPI Coke Ash CO 3</vt:lpstr>
      <vt:lpstr>CKPI Coke Ash CO 4</vt:lpstr>
      <vt:lpstr>CKPI Coke Moisture CO 3</vt:lpstr>
      <vt:lpstr>CKPI Coke Moisture CO 4</vt:lpstr>
      <vt:lpstr>CKPI Coke CSR CO 3</vt:lpstr>
      <vt:lpstr>CKPI Coke CSR CO 4</vt:lpstr>
      <vt:lpstr>MKPI Quality Index CO 3</vt:lpstr>
      <vt:lpstr>MKPI Quality Index CO 4</vt:lpstr>
      <vt:lpstr>CKPI Amminia Conc CO 4</vt:lpstr>
      <vt:lpstr>CKPI Ammonia Conc CO 3</vt:lpstr>
      <vt:lpstr>CKPI FC Top Temp CO 4</vt:lpstr>
      <vt:lpstr>CKPI FC Top Temp CO 3</vt:lpstr>
      <vt:lpstr>MKPI BPP Steam Gen CO 4</vt:lpstr>
      <vt:lpstr>MKPI BPP Steam Gen CO 3</vt:lpstr>
      <vt:lpstr>CKPI CDQ 1&amp;2 Steam Generation</vt:lpstr>
      <vt:lpstr>CKPI CDQ 3&amp;4 Steam Generation.</vt:lpstr>
      <vt:lpstr>CKPI CDQ PP OPE</vt:lpstr>
      <vt:lpstr>MKPI CDQ Power Gen-MKPI</vt:lpstr>
      <vt:lpstr>Daywise Prod Comp BP CO 3</vt:lpstr>
      <vt:lpstr>Daywise Prod Comp BP CO 4</vt:lpstr>
      <vt:lpstr>MKPI CO 3 COKE PRODUCTION Tr</vt:lpstr>
      <vt:lpstr>MKPI CO 4 COKE PRODUCTION Tr</vt:lpstr>
      <vt:lpstr>Attendance</vt:lpstr>
      <vt:lpstr>'CKPI Amminia Conc CO 4'!Print_Area</vt:lpstr>
      <vt:lpstr>'CKPI Ammonia Conc CO 3'!Print_Area</vt:lpstr>
      <vt:lpstr>'CKPI CDQ 1&amp;2 Steam Generation'!Print_Area</vt:lpstr>
      <vt:lpstr>'CKPI CDQ 3&amp;4 Steam Generation.'!Print_Area</vt:lpstr>
      <vt:lpstr>'CKPI CDQ PP OPE'!Print_Area</vt:lpstr>
      <vt:lpstr>'CKPI Coke Ash CO 3'!Print_Area</vt:lpstr>
      <vt:lpstr>'CKPI Coke Ash CO 4'!Print_Area</vt:lpstr>
      <vt:lpstr>'CKPI Coke CSR CO 3'!Print_Area</vt:lpstr>
      <vt:lpstr>'CKPI Coke CSR CO 4'!Print_Area</vt:lpstr>
      <vt:lpstr>'CKPI Coke Moisture CO 3'!Print_Area</vt:lpstr>
      <vt:lpstr>'CKPI Coke Moisture CO 4'!Print_Area</vt:lpstr>
      <vt:lpstr>'CKPI Coke Sulfur CO 3'!Print_Area</vt:lpstr>
      <vt:lpstr>'CKPI Coke Sulfur CO 4'!Print_Area</vt:lpstr>
      <vt:lpstr>'CKPI DP Bag house AB GDS CO 3'!Print_Area</vt:lpstr>
      <vt:lpstr>'CKPI DP Bag house AB GDS CO 4'!Print_Area</vt:lpstr>
      <vt:lpstr>'CKPI DP Bag house CD GDS CO 3'!Print_Area</vt:lpstr>
      <vt:lpstr>'CKPI DP Bag house CD GDS CO 4'!Print_Area</vt:lpstr>
      <vt:lpstr>'CKPI FC Top Temp CO 3'!Print_Area</vt:lpstr>
      <vt:lpstr>'CKPI FC Top Temp CO 4'!Print_Area</vt:lpstr>
      <vt:lpstr>'CKPI NOx Emissions CO 3'!Print_Area</vt:lpstr>
      <vt:lpstr>'CKPI NOx Emissions CO 4'!Print_Area</vt:lpstr>
      <vt:lpstr>'CKPI PM Emissions CO 3'!Print_Area</vt:lpstr>
      <vt:lpstr>'CKPI PM Emissions CO 4'!Print_Area</vt:lpstr>
      <vt:lpstr>'CKPI SEED-1'!Print_Area</vt:lpstr>
      <vt:lpstr>'CKPI SEED-2'!Print_Area</vt:lpstr>
      <vt:lpstr>'CKPI SEED-3 CO 3'!Print_Area</vt:lpstr>
      <vt:lpstr>'CKPI SEED-3 CO 4'!Print_Area</vt:lpstr>
      <vt:lpstr>'CKPI SEED-4 CO 3'!Print_Area</vt:lpstr>
      <vt:lpstr>'CKPI SEED-4 CO 4'!Print_Area</vt:lpstr>
      <vt:lpstr>'CKPI SOx Emissions CO 3'!Print_Area</vt:lpstr>
      <vt:lpstr>'CKPI SOx Emissions CO 4'!Print_Area</vt:lpstr>
      <vt:lpstr>'CKPI Sp Fuel Cons CO 3'!Print_Area</vt:lpstr>
      <vt:lpstr>'CKPI Sp Fuel Cons CO 4'!Print_Area</vt:lpstr>
      <vt:lpstr>'CKPI Sp Power Cons CO 3'!Print_Area</vt:lpstr>
      <vt:lpstr>'CKPI Sp Power Cons CO 4'!Print_Area</vt:lpstr>
      <vt:lpstr>'CKPI Visible charging emis CO3 '!Print_Area</vt:lpstr>
      <vt:lpstr>'CKPI Visible charging emis CO4'!Print_Area</vt:lpstr>
      <vt:lpstr>'CKPI Water Cons CO 3'!Print_Area</vt:lpstr>
      <vt:lpstr>'CKPI Water Cons CO 4'!Print_Area</vt:lpstr>
      <vt:lpstr>'CKPI Weak Coal% in Blend CO 3'!Print_Area</vt:lpstr>
      <vt:lpstr>'CKPI Weak Coal% in Blend CO 4'!Print_Area</vt:lpstr>
      <vt:lpstr>'Daywise Prod Comp BP CO 3'!Print_Area</vt:lpstr>
      <vt:lpstr>'Daywise Prod Comp BP CO 4'!Print_Area</vt:lpstr>
      <vt:lpstr>'M KPI Work Zone air CO 3'!Print_Area</vt:lpstr>
      <vt:lpstr>'M KPI Work Zone air CO 4'!Print_Area</vt:lpstr>
      <vt:lpstr>'MKPI Availability-CO 3 AB GDS '!Print_Area</vt:lpstr>
      <vt:lpstr>'MKPI Availability-CO 3 CD GDS '!Print_Area</vt:lpstr>
      <vt:lpstr>'MKPI Availability-CO 4 AB GDS '!Print_Area</vt:lpstr>
      <vt:lpstr>'MKPI Availability-CO 4 CD GDS '!Print_Area</vt:lpstr>
      <vt:lpstr>'MKPI BPP Steam Gen CO 3'!Print_Area</vt:lpstr>
      <vt:lpstr>'MKPI BPP Steam Gen CO 4'!Print_Area</vt:lpstr>
      <vt:lpstr>'MKPI CDQ Power Gen-MKPI'!Print_Area</vt:lpstr>
      <vt:lpstr>'MKPI CO 3 COKE PRODUCTION Tr'!Print_Area</vt:lpstr>
      <vt:lpstr>'MKPI CO 4 COKE PRODUCTION Tr'!Print_Area</vt:lpstr>
      <vt:lpstr>'MKPI Coal Blend Cost CO 3 Tr'!Print_Area</vt:lpstr>
      <vt:lpstr>'MKPI Coal Blend Cost CO 4 Tr'!Print_Area</vt:lpstr>
      <vt:lpstr>'MKPI LTI Fr'!Print_Area</vt:lpstr>
      <vt:lpstr>'MKPI Quality Index CO 3'!Print_Area</vt:lpstr>
      <vt:lpstr>'MKPI Quality Index CO 4'!Print_Area</vt:lpstr>
      <vt:lpstr>'MKPI Sp Water consumption CO3'!Print_Area</vt:lpstr>
      <vt:lpstr>'MKPI Sp Water consumption CO4'!Print_Area</vt:lpstr>
      <vt:lpstr>'MKPI Sp. Nox Emission'!Print_Area</vt:lpstr>
      <vt:lpstr>'MKPI Sp. PM Emission'!Print_Area</vt:lpstr>
      <vt:lpstr>'MKPI Sp. Sox Emission'!Print_Area</vt:lpstr>
      <vt:lpstr>'MKPI Utility Cost CO 3'!Print_Area</vt:lpstr>
      <vt:lpstr>'MKPI Utility Cost CO 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Charan B</dc:creator>
  <cp:lastModifiedBy>cokeoven tcg</cp:lastModifiedBy>
  <cp:lastPrinted>2026-05-19T08:43:40Z</cp:lastPrinted>
  <dcterms:created xsi:type="dcterms:W3CDTF">2024-08-07T06:12:31Z</dcterms:created>
  <dcterms:modified xsi:type="dcterms:W3CDTF">2026-05-19T08:47:35Z</dcterms:modified>
</cp:coreProperties>
</file>