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chirantan/Study/CQF/2016/06 Module - Projects/Final Submission/Portfolio Optimization/"/>
    </mc:Choice>
  </mc:AlternateContent>
  <bookViews>
    <workbookView xWindow="39100" yWindow="580" windowWidth="37040" windowHeight="19080" tabRatio="500" activeTab="1"/>
  </bookViews>
  <sheets>
    <sheet name="MSCI details" sheetId="1" r:id="rId1"/>
    <sheet name="Market Portfolio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2" l="1"/>
  <c r="J16" i="2"/>
  <c r="G2" i="2"/>
  <c r="S3" i="2"/>
  <c r="B2" i="2"/>
  <c r="H2" i="2"/>
  <c r="S4" i="2"/>
  <c r="H3" i="2"/>
  <c r="S5" i="2"/>
  <c r="H4" i="2"/>
  <c r="G5" i="2"/>
  <c r="H5" i="2"/>
  <c r="L20" i="1"/>
  <c r="J20" i="1"/>
  <c r="L21" i="1"/>
  <c r="G6" i="2"/>
  <c r="H6" i="2"/>
  <c r="N20" i="1"/>
  <c r="R20" i="1"/>
  <c r="H20" i="1"/>
  <c r="P20" i="1"/>
  <c r="R21" i="1"/>
  <c r="G7" i="2"/>
  <c r="H7" i="2"/>
  <c r="G9" i="2"/>
  <c r="H9" i="2"/>
  <c r="G10" i="2"/>
  <c r="H10" i="2"/>
  <c r="G11" i="2"/>
  <c r="H11" i="2"/>
  <c r="G13" i="2"/>
  <c r="H13" i="2"/>
  <c r="H14" i="2"/>
  <c r="I2" i="2"/>
  <c r="N25" i="2"/>
  <c r="N26" i="2"/>
  <c r="I3" i="2"/>
  <c r="N27" i="2"/>
  <c r="I4" i="2"/>
  <c r="N28" i="2"/>
  <c r="I5" i="2"/>
  <c r="N29" i="2"/>
  <c r="I6" i="2"/>
  <c r="N30" i="2"/>
  <c r="I7" i="2"/>
  <c r="N31" i="2"/>
  <c r="I9" i="2"/>
  <c r="N32" i="2"/>
  <c r="I10" i="2"/>
  <c r="N33" i="2"/>
  <c r="I11" i="2"/>
  <c r="N34" i="2"/>
  <c r="I13" i="2"/>
  <c r="N35" i="2"/>
  <c r="I14" i="2"/>
  <c r="N36" i="2"/>
  <c r="N37" i="2"/>
  <c r="N48" i="2"/>
  <c r="J14" i="2"/>
  <c r="N47" i="2"/>
  <c r="J11" i="2"/>
  <c r="N46" i="2"/>
  <c r="J7" i="2"/>
  <c r="N45" i="2"/>
  <c r="J17" i="2"/>
  <c r="I17" i="2"/>
  <c r="Q10" i="2"/>
  <c r="Q8" i="2"/>
  <c r="Q6" i="2"/>
  <c r="Q4" i="2"/>
  <c r="N10" i="2"/>
  <c r="N8" i="2"/>
  <c r="N6" i="2"/>
  <c r="N4" i="2"/>
  <c r="P11" i="2"/>
  <c r="M11" i="2"/>
  <c r="T4" i="1"/>
  <c r="T5" i="1"/>
  <c r="T6" i="1"/>
  <c r="T7" i="1"/>
  <c r="T8" i="1"/>
  <c r="B13" i="2"/>
  <c r="B16" i="2"/>
  <c r="B9" i="2"/>
  <c r="E27" i="1"/>
  <c r="B27" i="1"/>
</calcChain>
</file>

<file path=xl/sharedStrings.xml><?xml version="1.0" encoding="utf-8"?>
<sst xmlns="http://schemas.openxmlformats.org/spreadsheetml/2006/main" count="252" uniqueCount="155">
  <si>
    <t>Total Developed Market</t>
  </si>
  <si>
    <t>Emerging Markets</t>
  </si>
  <si>
    <t>Weight (%)</t>
  </si>
  <si>
    <t>DM - America</t>
  </si>
  <si>
    <t>DM-EME</t>
  </si>
  <si>
    <t>DM-Pacific</t>
  </si>
  <si>
    <t>EM-Americas</t>
  </si>
  <si>
    <t>EM-EMEA</t>
  </si>
  <si>
    <t>EM-Asia</t>
  </si>
  <si>
    <t>US</t>
  </si>
  <si>
    <t>China</t>
  </si>
  <si>
    <t>Austria</t>
  </si>
  <si>
    <t>Australia</t>
  </si>
  <si>
    <t>Brazil</t>
  </si>
  <si>
    <t>Czech Republic</t>
  </si>
  <si>
    <t>Japan</t>
  </si>
  <si>
    <t>South Korea</t>
  </si>
  <si>
    <t>Canada</t>
  </si>
  <si>
    <t>Belgium</t>
  </si>
  <si>
    <t>Hong Kong</t>
  </si>
  <si>
    <t>Chile</t>
  </si>
  <si>
    <t>Egypt</t>
  </si>
  <si>
    <t>UK</t>
  </si>
  <si>
    <t>Taiwan</t>
  </si>
  <si>
    <t>Denmark</t>
  </si>
  <si>
    <t>Colombia</t>
  </si>
  <si>
    <t>Greece</t>
  </si>
  <si>
    <t>France</t>
  </si>
  <si>
    <t>India</t>
  </si>
  <si>
    <t>Finland</t>
  </si>
  <si>
    <t>New Zealand</t>
  </si>
  <si>
    <t>Mexico</t>
  </si>
  <si>
    <t>Hungary</t>
  </si>
  <si>
    <t>Singapore</t>
  </si>
  <si>
    <t>Peru</t>
  </si>
  <si>
    <t>Poland</t>
  </si>
  <si>
    <t>Indonesia</t>
  </si>
  <si>
    <t>Germany</t>
  </si>
  <si>
    <t>South Africa</t>
  </si>
  <si>
    <t>Qatar</t>
  </si>
  <si>
    <t>Malaysia</t>
  </si>
  <si>
    <t>Switzerland</t>
  </si>
  <si>
    <t>Ireland</t>
  </si>
  <si>
    <t>Russia</t>
  </si>
  <si>
    <t>Thailand</t>
  </si>
  <si>
    <t>Israel</t>
  </si>
  <si>
    <t>Philippines</t>
  </si>
  <si>
    <t>Italy</t>
  </si>
  <si>
    <t>Turkey</t>
  </si>
  <si>
    <t>Netherlands</t>
  </si>
  <si>
    <t>United Arab Emirates</t>
  </si>
  <si>
    <t>Spain</t>
  </si>
  <si>
    <t>Norway</t>
  </si>
  <si>
    <t>Sweden</t>
  </si>
  <si>
    <t>Portugal</t>
  </si>
  <si>
    <t>https://www.msci.com/acwi</t>
  </si>
  <si>
    <t>Total Emerging Markets</t>
  </si>
  <si>
    <t>Asset Class</t>
  </si>
  <si>
    <t>Category/ Name</t>
  </si>
  <si>
    <t>Market Portfolio</t>
  </si>
  <si>
    <t>Equity</t>
  </si>
  <si>
    <t>US/Can</t>
  </si>
  <si>
    <t>IVV</t>
  </si>
  <si>
    <t>TIPS</t>
  </si>
  <si>
    <t>PE</t>
  </si>
  <si>
    <t>Govies</t>
  </si>
  <si>
    <t>IJR</t>
  </si>
  <si>
    <t>Bonds</t>
  </si>
  <si>
    <t>Inv Gr Credit</t>
  </si>
  <si>
    <t>Can</t>
  </si>
  <si>
    <t>EWC</t>
  </si>
  <si>
    <t>RE</t>
  </si>
  <si>
    <t>EM Debt</t>
  </si>
  <si>
    <t>EFA</t>
  </si>
  <si>
    <t>Commodities</t>
  </si>
  <si>
    <t>Equities</t>
  </si>
  <si>
    <t>EM</t>
  </si>
  <si>
    <t>EEM</t>
  </si>
  <si>
    <t>SYBT</t>
  </si>
  <si>
    <t>HY</t>
  </si>
  <si>
    <t>LQD</t>
  </si>
  <si>
    <t>EMB</t>
  </si>
  <si>
    <t>Commodity</t>
  </si>
  <si>
    <t>S&amp;P GSCI Commodity</t>
  </si>
  <si>
    <t>GSG</t>
  </si>
  <si>
    <t>US RE</t>
  </si>
  <si>
    <t>IYR</t>
  </si>
  <si>
    <t>Dev non-US RE</t>
  </si>
  <si>
    <t>IFGL</t>
  </si>
  <si>
    <t>US Sov</t>
  </si>
  <si>
    <t>MP1</t>
  </si>
  <si>
    <t>Source:</t>
  </si>
  <si>
    <t>US Large Cap</t>
  </si>
  <si>
    <t>US Mid Cap</t>
  </si>
  <si>
    <t>US Small Cap</t>
  </si>
  <si>
    <t>Developed (ex-US/Can)</t>
  </si>
  <si>
    <t>ETFs/ Assets Ref</t>
  </si>
  <si>
    <t>http://mebfaber.com/2015/05/30/chapter-6-the-global-market-portfolio/</t>
  </si>
  <si>
    <t>Source 1:</t>
  </si>
  <si>
    <t>Other sources for rough verification:</t>
  </si>
  <si>
    <t>Source 2:</t>
  </si>
  <si>
    <t>https://papers.ssrn.com/sol3/papers.cfm?abstract_id=2352932</t>
  </si>
  <si>
    <t>From Source 1 below</t>
  </si>
  <si>
    <t>Real Estate</t>
  </si>
  <si>
    <t>Final Market Portfolio 
(by asset class)</t>
  </si>
  <si>
    <t>https://wiki.windhamlabs.com/Wiki/Market_Portfolio_Weights/</t>
  </si>
  <si>
    <t>MP2</t>
  </si>
  <si>
    <t>From Source 2 below</t>
  </si>
  <si>
    <t>US Stocks</t>
  </si>
  <si>
    <t>Foreign Stocks</t>
  </si>
  <si>
    <t>US Bonds</t>
  </si>
  <si>
    <t>Foreign Bonds</t>
  </si>
  <si>
    <t>US Property</t>
  </si>
  <si>
    <t>Foreign Property</t>
  </si>
  <si>
    <t>http://www.forbes.com/sites/phildemuth/2014/07/30/meet-the-global-market-portfolio-the-optimal-portfolio-for-the-average-investor/#12cc87d0be46</t>
  </si>
  <si>
    <t>http://www.agf.com/institutional/global-resources/files/quarterly-report/inst270-msci-acwi-cad.pdf</t>
  </si>
  <si>
    <t>Adjusted weights by sub-geographies as per MSCI table below</t>
  </si>
  <si>
    <t>By iShares ETFs available for broad geographies</t>
  </si>
  <si>
    <t>DM (ex-US/Canada)</t>
  </si>
  <si>
    <t>Total:</t>
  </si>
  <si>
    <t>EM Sovereign Debt</t>
  </si>
  <si>
    <t>USD denom International Corp Bonds</t>
  </si>
  <si>
    <t>Scaled Final Market Portfolio 
(by selected securities)</t>
  </si>
  <si>
    <t>R.Est</t>
  </si>
  <si>
    <t>Others</t>
  </si>
  <si>
    <t>IJH</t>
  </si>
  <si>
    <t>iShares S&amp;P GSCI Commodity-Indexed Trust</t>
  </si>
  <si>
    <t>iShares S&amp;P assets</t>
  </si>
  <si>
    <t>S&amp;P 500</t>
  </si>
  <si>
    <t>S&amp;P Mid-cap</t>
  </si>
  <si>
    <t>S&amp;P Small-cap</t>
  </si>
  <si>
    <t>USD BN</t>
  </si>
  <si>
    <t>SPDR Barclays US Treasury Bond UCITS ETF</t>
  </si>
  <si>
    <t>Tracks US Real Estate Equity</t>
  </si>
  <si>
    <t>Tracks developed non-US Real Estate Equity</t>
  </si>
  <si>
    <t>iShares International Developed Real Estate ETF</t>
  </si>
  <si>
    <t>iShares US Real Estate ETF</t>
  </si>
  <si>
    <t>iShares JPMorgan USD EM Bond ETF</t>
  </si>
  <si>
    <t>iShares iBoxx $ Investmnt Grade Corp Bond ETF</t>
  </si>
  <si>
    <t>iShares MSCI Emerging Markets ETF</t>
  </si>
  <si>
    <t>iShares MSCI EAFE ETF</t>
  </si>
  <si>
    <t>iShares MSCI Canada ETF</t>
  </si>
  <si>
    <t>iShares Core S&amp;P 500 ETF</t>
  </si>
  <si>
    <t>iShares Core S&amp;P Mid-Cap ETF</t>
  </si>
  <si>
    <t>iShares Core S&amp;P Small-Cap ETF</t>
  </si>
  <si>
    <t>Market</t>
  </si>
  <si>
    <t>ETF ticker</t>
  </si>
  <si>
    <t>ETF name</t>
  </si>
  <si>
    <t>Developed Markets (ex-US/Can)</t>
  </si>
  <si>
    <t>US Treasury</t>
  </si>
  <si>
    <t>EM Bonds</t>
  </si>
  <si>
    <t>US Real Estate</t>
  </si>
  <si>
    <t>International Real Estate</t>
  </si>
  <si>
    <t>Investable assets used to represent the Market Portfolio:</t>
  </si>
  <si>
    <t>US and Foreign $ denom 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</si>
</sst>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8">
    <xf numFmtId="0" fontId="0" fillId="0" borderId="0" xfId="0"/>
    <xf numFmtId="0" fontId="0" fillId="0" borderId="1" xfId="0" applyBorder="1"/>
    <xf numFmtId="0" fontId="0" fillId="0" borderId="2" xfId="0" applyBorder="1"/>
    <xf numFmtId="10" fontId="0" fillId="0" borderId="0" xfId="0" applyNumberFormat="1"/>
    <xf numFmtId="10" fontId="0" fillId="0" borderId="2" xfId="0" applyNumberFormat="1" applyBorder="1"/>
    <xf numFmtId="0" fontId="0" fillId="0" borderId="0" xfId="0" applyFill="1"/>
    <xf numFmtId="10" fontId="0" fillId="0" borderId="2" xfId="0" applyNumberFormat="1" applyFill="1" applyBorder="1"/>
    <xf numFmtId="0" fontId="0" fillId="2" borderId="0" xfId="0" applyFill="1"/>
    <xf numFmtId="9" fontId="0" fillId="2" borderId="2" xfId="0" applyNumberFormat="1" applyFill="1" applyBorder="1"/>
    <xf numFmtId="10" fontId="0" fillId="2" borderId="2" xfId="0" applyNumberFormat="1" applyFill="1" applyBorder="1"/>
    <xf numFmtId="9" fontId="0" fillId="0" borderId="2" xfId="0" applyNumberFormat="1" applyFill="1" applyBorder="1"/>
    <xf numFmtId="10" fontId="0" fillId="0" borderId="6" xfId="0" applyNumberFormat="1" applyBorder="1"/>
    <xf numFmtId="10" fontId="0" fillId="0" borderId="0" xfId="0" applyNumberFormat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10" fontId="0" fillId="0" borderId="13" xfId="0" applyNumberFormat="1" applyBorder="1"/>
    <xf numFmtId="10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0" xfId="0" quotePrefix="1" applyBorder="1" applyAlignment="1">
      <alignment horizontal="left"/>
    </xf>
    <xf numFmtId="0" fontId="0" fillId="0" borderId="13" xfId="0" quotePrefix="1" applyBorder="1" applyAlignment="1">
      <alignment horizontal="left"/>
    </xf>
    <xf numFmtId="0" fontId="1" fillId="0" borderId="8" xfId="0" applyFont="1" applyBorder="1"/>
    <xf numFmtId="10" fontId="1" fillId="0" borderId="9" xfId="0" applyNumberFormat="1" applyFont="1" applyBorder="1"/>
    <xf numFmtId="0" fontId="1" fillId="0" borderId="9" xfId="0" applyFont="1" applyBorder="1"/>
    <xf numFmtId="10" fontId="0" fillId="0" borderId="16" xfId="0" applyNumberFormat="1" applyBorder="1"/>
    <xf numFmtId="10" fontId="0" fillId="0" borderId="0" xfId="0" quotePrefix="1" applyNumberFormat="1" applyBorder="1" applyAlignment="1">
      <alignment horizontal="right"/>
    </xf>
    <xf numFmtId="10" fontId="0" fillId="0" borderId="0" xfId="0" quotePrefix="1" applyNumberFormat="1" applyBorder="1" applyAlignment="1">
      <alignment horizontal="left"/>
    </xf>
    <xf numFmtId="10" fontId="0" fillId="0" borderId="13" xfId="0" quotePrefix="1" applyNumberFormat="1" applyBorder="1" applyAlignment="1">
      <alignment horizontal="left"/>
    </xf>
    <xf numFmtId="10" fontId="0" fillId="4" borderId="10" xfId="0" applyNumberFormat="1" applyFill="1" applyBorder="1"/>
    <xf numFmtId="0" fontId="0" fillId="4" borderId="2" xfId="0" applyFill="1" applyBorder="1"/>
    <xf numFmtId="10" fontId="0" fillId="4" borderId="14" xfId="0" applyNumberFormat="1" applyFill="1" applyBorder="1"/>
    <xf numFmtId="0" fontId="0" fillId="4" borderId="17" xfId="0" applyFill="1" applyBorder="1"/>
    <xf numFmtId="10" fontId="0" fillId="4" borderId="2" xfId="0" applyNumberForma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2" xfId="0" applyFill="1" applyBorder="1"/>
    <xf numFmtId="0" fontId="1" fillId="2" borderId="5" xfId="0" applyFont="1" applyFill="1" applyBorder="1"/>
    <xf numFmtId="0" fontId="1" fillId="2" borderId="4" xfId="0" applyFont="1" applyFill="1" applyBorder="1"/>
    <xf numFmtId="0" fontId="0" fillId="2" borderId="2" xfId="0" applyFill="1" applyBorder="1"/>
    <xf numFmtId="0" fontId="1" fillId="5" borderId="5" xfId="0" applyFont="1" applyFill="1" applyBorder="1"/>
    <xf numFmtId="0" fontId="1" fillId="5" borderId="4" xfId="0" applyFont="1" applyFill="1" applyBorder="1"/>
    <xf numFmtId="0" fontId="0" fillId="5" borderId="0" xfId="0" applyFill="1"/>
    <xf numFmtId="10" fontId="0" fillId="5" borderId="2" xfId="0" applyNumberFormat="1" applyFill="1" applyBorder="1"/>
    <xf numFmtId="9" fontId="0" fillId="5" borderId="2" xfId="0" applyNumberFormat="1" applyFill="1" applyBorder="1"/>
    <xf numFmtId="0" fontId="0" fillId="5" borderId="2" xfId="0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0" fillId="6" borderId="1" xfId="0" applyFill="1" applyBorder="1"/>
    <xf numFmtId="0" fontId="0" fillId="6" borderId="2" xfId="0" applyFill="1" applyBorder="1"/>
    <xf numFmtId="10" fontId="0" fillId="3" borderId="2" xfId="0" applyNumberFormat="1" applyFill="1" applyBorder="1"/>
    <xf numFmtId="10" fontId="0" fillId="0" borderId="17" xfId="0" applyNumberFormat="1" applyFill="1" applyBorder="1"/>
    <xf numFmtId="0" fontId="0" fillId="0" borderId="16" xfId="0" applyFill="1" applyBorder="1"/>
    <xf numFmtId="10" fontId="0" fillId="3" borderId="4" xfId="0" applyNumberFormat="1" applyFill="1" applyBorder="1"/>
    <xf numFmtId="0" fontId="0" fillId="0" borderId="0" xfId="0" applyFill="1" applyBorder="1"/>
    <xf numFmtId="164" fontId="2" fillId="0" borderId="0" xfId="1" applyNumberFormat="1"/>
    <xf numFmtId="0" fontId="2" fillId="0" borderId="0" xfId="1"/>
    <xf numFmtId="10" fontId="0" fillId="0" borderId="17" xfId="0" applyNumberFormat="1" applyBorder="1"/>
    <xf numFmtId="0" fontId="1" fillId="3" borderId="3" xfId="0" applyFont="1" applyFill="1" applyBorder="1"/>
    <xf numFmtId="0" fontId="2" fillId="0" borderId="5" xfId="1" applyBorder="1"/>
    <xf numFmtId="0" fontId="0" fillId="0" borderId="15" xfId="0" applyFill="1" applyBorder="1"/>
    <xf numFmtId="10" fontId="0" fillId="0" borderId="16" xfId="0" applyNumberFormat="1" applyFill="1" applyBorder="1"/>
    <xf numFmtId="9" fontId="0" fillId="0" borderId="17" xfId="0" applyNumberFormat="1" applyFill="1" applyBorder="1"/>
    <xf numFmtId="0" fontId="0" fillId="0" borderId="1" xfId="0" applyFill="1" applyBorder="1"/>
    <xf numFmtId="10" fontId="0" fillId="0" borderId="0" xfId="0" applyNumberFormat="1" applyFill="1" applyBorder="1"/>
    <xf numFmtId="0" fontId="0" fillId="0" borderId="12" xfId="0" applyFill="1" applyBorder="1"/>
    <xf numFmtId="9" fontId="0" fillId="0" borderId="13" xfId="0" applyNumberFormat="1" applyFill="1" applyBorder="1"/>
    <xf numFmtId="0" fontId="0" fillId="0" borderId="13" xfId="0" applyFill="1" applyBorder="1"/>
    <xf numFmtId="9" fontId="0" fillId="0" borderId="14" xfId="0" applyNumberForma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" xfId="0" applyFont="1" applyFill="1" applyBorder="1"/>
    <xf numFmtId="10" fontId="0" fillId="5" borderId="14" xfId="0" applyNumberFormat="1" applyFill="1" applyBorder="1"/>
    <xf numFmtId="0" fontId="1" fillId="3" borderId="0" xfId="0" applyFont="1" applyFill="1" applyBorder="1" applyAlignment="1">
      <alignment horizontal="right"/>
    </xf>
    <xf numFmtId="0" fontId="2" fillId="0" borderId="0" xfId="1" applyBorder="1"/>
    <xf numFmtId="9" fontId="0" fillId="5" borderId="0" xfId="0" applyNumberFormat="1" applyFill="1" applyBorder="1"/>
    <xf numFmtId="10" fontId="0" fillId="5" borderId="0" xfId="0" applyNumberForma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0" fontId="0" fillId="0" borderId="22" xfId="0" applyNumberFormat="1" applyBorder="1"/>
    <xf numFmtId="0" fontId="1" fillId="0" borderId="23" xfId="0" applyFont="1" applyBorder="1" applyAlignment="1">
      <alignment horizontal="right"/>
    </xf>
    <xf numFmtId="10" fontId="1" fillId="0" borderId="24" xfId="0" applyNumberFormat="1" applyFont="1" applyBorder="1"/>
    <xf numFmtId="0" fontId="0" fillId="0" borderId="25" xfId="0" applyBorder="1"/>
    <xf numFmtId="10" fontId="0" fillId="0" borderId="5" xfId="0" applyNumberFormat="1" applyBorder="1"/>
    <xf numFmtId="10" fontId="0" fillId="0" borderId="25" xfId="0" applyNumberFormat="1" applyBorder="1"/>
    <xf numFmtId="0" fontId="0" fillId="0" borderId="28" xfId="0" applyBorder="1"/>
    <xf numFmtId="10" fontId="0" fillId="0" borderId="20" xfId="0" applyNumberFormat="1" applyBorder="1"/>
    <xf numFmtId="10" fontId="0" fillId="0" borderId="26" xfId="0" applyNumberFormat="1" applyBorder="1"/>
    <xf numFmtId="10" fontId="0" fillId="0" borderId="29" xfId="0" applyNumberFormat="1" applyBorder="1"/>
    <xf numFmtId="0" fontId="0" fillId="0" borderId="30" xfId="0" applyBorder="1"/>
    <xf numFmtId="0" fontId="0" fillId="0" borderId="31" xfId="0" applyBorder="1"/>
    <xf numFmtId="10" fontId="0" fillId="0" borderId="27" xfId="0" applyNumberFormat="1" applyBorder="1"/>
    <xf numFmtId="0" fontId="0" fillId="0" borderId="23" xfId="0" applyBorder="1"/>
    <xf numFmtId="0" fontId="0" fillId="0" borderId="32" xfId="0" applyBorder="1"/>
    <xf numFmtId="0" fontId="0" fillId="0" borderId="1" xfId="0" quotePrefix="1" applyBorder="1" applyAlignment="1">
      <alignment horizontal="left"/>
    </xf>
    <xf numFmtId="0" fontId="0" fillId="0" borderId="12" xfId="0" quotePrefix="1" applyBorder="1" applyAlignment="1">
      <alignment horizontal="left"/>
    </xf>
    <xf numFmtId="164" fontId="0" fillId="0" borderId="2" xfId="0" applyNumberFormat="1" applyBorder="1"/>
    <xf numFmtId="0" fontId="1" fillId="0" borderId="19" xfId="0" applyFont="1" applyBorder="1"/>
    <xf numFmtId="0" fontId="1" fillId="0" borderId="25" xfId="0" applyFont="1" applyBorder="1"/>
    <xf numFmtId="0" fontId="1" fillId="0" borderId="25" xfId="0" applyFont="1" applyBorder="1" applyAlignment="1">
      <alignment horizontal="right"/>
    </xf>
    <xf numFmtId="10" fontId="1" fillId="4" borderId="10" xfId="0" applyNumberFormat="1" applyFont="1" applyFill="1" applyBorder="1" applyAlignment="1">
      <alignment wrapText="1"/>
    </xf>
    <xf numFmtId="0" fontId="1" fillId="4" borderId="11" xfId="0" applyFont="1" applyFill="1" applyBorder="1" applyAlignment="1">
      <alignment wrapText="1"/>
    </xf>
    <xf numFmtId="0" fontId="1" fillId="0" borderId="33" xfId="0" applyFont="1" applyBorder="1"/>
    <xf numFmtId="0" fontId="1" fillId="0" borderId="20" xfId="0" applyFont="1" applyBorder="1"/>
    <xf numFmtId="0" fontId="0" fillId="0" borderId="34" xfId="0" applyFill="1" applyBorder="1"/>
    <xf numFmtId="10" fontId="0" fillId="0" borderId="7" xfId="0" applyNumberFormat="1" applyBorder="1"/>
    <xf numFmtId="10" fontId="0" fillId="0" borderId="35" xfId="0" applyNumberFormat="1" applyBorder="1"/>
    <xf numFmtId="0" fontId="0" fillId="0" borderId="33" xfId="0" applyBorder="1"/>
    <xf numFmtId="0" fontId="0" fillId="0" borderId="22" xfId="0" applyBorder="1"/>
    <xf numFmtId="10" fontId="0" fillId="0" borderId="21" xfId="0" applyNumberFormat="1" applyBorder="1"/>
    <xf numFmtId="0" fontId="0" fillId="0" borderId="34" xfId="0" applyBorder="1"/>
    <xf numFmtId="0" fontId="0" fillId="0" borderId="24" xfId="0" applyBorder="1"/>
    <xf numFmtId="0" fontId="1" fillId="0" borderId="23" xfId="0" applyFont="1" applyBorder="1"/>
    <xf numFmtId="0" fontId="1" fillId="0" borderId="18" xfId="0" applyFont="1" applyBorder="1"/>
    <xf numFmtId="0" fontId="1" fillId="0" borderId="24" xfId="0" applyFont="1" applyBorder="1"/>
    <xf numFmtId="0" fontId="0" fillId="0" borderId="18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10" fontId="0" fillId="0" borderId="19" xfId="0" applyNumberFormat="1" applyBorder="1"/>
    <xf numFmtId="0" fontId="1" fillId="0" borderId="32" xfId="0" applyFont="1" applyBorder="1"/>
    <xf numFmtId="165" fontId="0" fillId="4" borderId="22" xfId="0" applyNumberFormat="1" applyFill="1" applyBorder="1"/>
    <xf numFmtId="165" fontId="0" fillId="4" borderId="26" xfId="0" applyNumberFormat="1" applyFill="1" applyBorder="1"/>
    <xf numFmtId="165" fontId="0" fillId="4" borderId="27" xfId="0" applyNumberFormat="1" applyFill="1" applyBorder="1"/>
    <xf numFmtId="0" fontId="0" fillId="0" borderId="9" xfId="0" applyBorder="1"/>
    <xf numFmtId="0" fontId="0" fillId="0" borderId="11" xfId="0" applyBorder="1"/>
    <xf numFmtId="0" fontId="0" fillId="7" borderId="1" xfId="0" applyFill="1" applyBorder="1"/>
    <xf numFmtId="10" fontId="0" fillId="7" borderId="0" xfId="0" applyNumberFormat="1" applyFill="1" applyBorder="1"/>
    <xf numFmtId="0" fontId="0" fillId="7" borderId="0" xfId="0" applyFill="1" applyBorder="1"/>
    <xf numFmtId="0" fontId="0" fillId="7" borderId="2" xfId="0" applyFill="1" applyBorder="1"/>
    <xf numFmtId="0" fontId="0" fillId="7" borderId="12" xfId="0" applyFill="1" applyBorder="1"/>
    <xf numFmtId="10" fontId="0" fillId="7" borderId="13" xfId="0" applyNumberFormat="1" applyFill="1" applyBorder="1"/>
    <xf numFmtId="0" fontId="0" fillId="7" borderId="13" xfId="0" applyFill="1" applyBorder="1"/>
    <xf numFmtId="0" fontId="0" fillId="7" borderId="14" xfId="0" applyFill="1" applyBorder="1"/>
    <xf numFmtId="0" fontId="1" fillId="0" borderId="10" xfId="0" applyFont="1" applyBorder="1"/>
    <xf numFmtId="0" fontId="1" fillId="7" borderId="10" xfId="0" applyFont="1" applyFill="1" applyBorder="1"/>
    <xf numFmtId="10" fontId="1" fillId="7" borderId="9" xfId="0" applyNumberFormat="1" applyFont="1" applyFill="1" applyBorder="1"/>
    <xf numFmtId="0" fontId="0" fillId="7" borderId="9" xfId="0" applyFill="1" applyBorder="1"/>
    <xf numFmtId="0" fontId="0" fillId="7" borderId="11" xfId="0" applyFill="1" applyBorder="1"/>
    <xf numFmtId="165" fontId="0" fillId="7" borderId="0" xfId="0" applyNumberFormat="1" applyFill="1" applyBorder="1"/>
    <xf numFmtId="165" fontId="0" fillId="7" borderId="13" xfId="0" applyNumberFormat="1" applyFill="1" applyBorder="1"/>
    <xf numFmtId="165" fontId="0" fillId="7" borderId="5" xfId="0" applyNumberFormat="1" applyFill="1" applyBorder="1"/>
    <xf numFmtId="0" fontId="0" fillId="7" borderId="5" xfId="0" applyFill="1" applyBorder="1"/>
    <xf numFmtId="0" fontId="0" fillId="7" borderId="4" xfId="0" applyFill="1" applyBorder="1"/>
    <xf numFmtId="0" fontId="0" fillId="7" borderId="3" xfId="0" applyFill="1" applyBorder="1"/>
    <xf numFmtId="0" fontId="1" fillId="0" borderId="3" xfId="0" applyFont="1" applyBorder="1"/>
    <xf numFmtId="0" fontId="1" fillId="0" borderId="5" xfId="0" applyFont="1" applyBorder="1"/>
    <xf numFmtId="0" fontId="1" fillId="0" borderId="4" xfId="0" applyFont="1" applyBorder="1"/>
    <xf numFmtId="0" fontId="1" fillId="2" borderId="15" xfId="0" applyFont="1" applyFill="1" applyBorder="1"/>
    <xf numFmtId="0" fontId="0" fillId="2" borderId="16" xfId="0" applyFill="1" applyBorder="1"/>
    <xf numFmtId="0" fontId="0" fillId="2" borderId="17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F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Portfolio 
(by selected securities)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46399527928"/>
          <c:y val="0.250649708294235"/>
          <c:w val="0.648327403519005"/>
          <c:h val="0.719376981986841"/>
        </c:manualLayout>
      </c:layout>
      <c:pieChart>
        <c:varyColors val="1"/>
        <c:ser>
          <c:idx val="0"/>
          <c:order val="0"/>
          <c:tx>
            <c:strRef>
              <c:f>'Market Portfolio'!$N$25</c:f>
              <c:strCache>
                <c:ptCount val="1"/>
                <c:pt idx="0">
                  <c:v>Scaled Final Market Portfolio _x000d_(by selected securities)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0.00195708195610341"/>
                  <c:y val="-0.01533875213023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0260770760640375"/>
                  <c:y val="-0.005000887428243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169851464766538"/>
                  <c:y val="-0.005633416070057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30456515391287"/>
                  <c:y val="0.018211969653730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117756302697425"/>
                  <c:y val="0.02145310575609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0881849331408415"/>
                  <c:y val="0.019836853465366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20728428824331"/>
                  <c:y val="-0.086095351094811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190773850678464"/>
                  <c:y val="-0.02848267033362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293164978018396"/>
                  <c:y val="0.03408668528557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347428892255178"/>
                  <c:y val="-0.002930401349538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.000983225482733789"/>
                  <c:y val="-0.02764568254021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0436873436654999"/>
                  <c:y val="-0.03156277462397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'Market Portfolio'!$M$26:$M$37</c:f>
              <c:strCache>
                <c:ptCount val="12"/>
                <c:pt idx="0">
                  <c:v>IVV</c:v>
                </c:pt>
                <c:pt idx="1">
                  <c:v>IJH</c:v>
                </c:pt>
                <c:pt idx="2">
                  <c:v>IJR</c:v>
                </c:pt>
                <c:pt idx="3">
                  <c:v>EWC</c:v>
                </c:pt>
                <c:pt idx="4">
                  <c:v>EFA</c:v>
                </c:pt>
                <c:pt idx="5">
                  <c:v>EEM</c:v>
                </c:pt>
                <c:pt idx="6">
                  <c:v>SYBT</c:v>
                </c:pt>
                <c:pt idx="7">
                  <c:v>LQD</c:v>
                </c:pt>
                <c:pt idx="8">
                  <c:v>EMB</c:v>
                </c:pt>
                <c:pt idx="9">
                  <c:v>IYR</c:v>
                </c:pt>
                <c:pt idx="10">
                  <c:v>IFGL</c:v>
                </c:pt>
                <c:pt idx="11">
                  <c:v>GSG</c:v>
                </c:pt>
              </c:strCache>
            </c:strRef>
          </c:cat>
          <c:val>
            <c:numRef>
              <c:f>'Market Portfolio'!$N$26:$N$37</c:f>
              <c:numCache>
                <c:formatCode>0.0000%</c:formatCode>
                <c:ptCount val="12"/>
                <c:pt idx="0">
                  <c:v>0.1200080025086</c:v>
                </c:pt>
                <c:pt idx="1">
                  <c:v>0.0451159037915403</c:v>
                </c:pt>
                <c:pt idx="2">
                  <c:v>0.031560022271288</c:v>
                </c:pt>
                <c:pt idx="3">
                  <c:v>0.0119428571428571</c:v>
                </c:pt>
                <c:pt idx="4">
                  <c:v>0.123907142857143</c:v>
                </c:pt>
                <c:pt idx="5">
                  <c:v>0.0406803571428571</c:v>
                </c:pt>
                <c:pt idx="6">
                  <c:v>0.303300865800866</c:v>
                </c:pt>
                <c:pt idx="7">
                  <c:v>0.190205627705628</c:v>
                </c:pt>
                <c:pt idx="8">
                  <c:v>0.0308441558441558</c:v>
                </c:pt>
                <c:pt idx="9">
                  <c:v>0.0153889344369532</c:v>
                </c:pt>
                <c:pt idx="10">
                  <c:v>0.0370461304981117</c:v>
                </c:pt>
                <c:pt idx="11">
                  <c:v>0.05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Portfolio </a:t>
            </a:r>
          </a:p>
          <a:p>
            <a:pPr>
              <a:defRPr/>
            </a:pPr>
            <a:r>
              <a:rPr lang="en-US"/>
              <a:t>(by asset class)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865266841645"/>
          <c:y val="0.27846645292093"/>
          <c:w val="0.671096687238419"/>
          <c:h val="0.669087415719742"/>
        </c:manualLayout>
      </c:layout>
      <c:pieChart>
        <c:varyColors val="1"/>
        <c:ser>
          <c:idx val="0"/>
          <c:order val="0"/>
          <c:tx>
            <c:strRef>
              <c:f>'Market Portfolio'!$N$44</c:f>
              <c:strCache>
                <c:ptCount val="1"/>
                <c:pt idx="0">
                  <c:v>Final Market Portfolio _x000d_(by asset class)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0.00660450553134883"/>
                  <c:y val="-0.03508910783742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297925265069339"/>
                  <c:y val="-0.025645438898450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640302969929862"/>
                  <c:y val="-0.0079580413894046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900778245720407"/>
                  <c:y val="0.0054838928266496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'Market Portfolio'!$M$45:$M$48</c:f>
              <c:strCache>
                <c:ptCount val="4"/>
                <c:pt idx="0">
                  <c:v>Equity</c:v>
                </c:pt>
                <c:pt idx="1">
                  <c:v>Bonds</c:v>
                </c:pt>
                <c:pt idx="2">
                  <c:v>Real Estate</c:v>
                </c:pt>
                <c:pt idx="3">
                  <c:v>Commodity</c:v>
                </c:pt>
              </c:strCache>
            </c:strRef>
          </c:cat>
          <c:val>
            <c:numRef>
              <c:f>'Market Portfolio'!$N$45:$N$48</c:f>
              <c:numCache>
                <c:formatCode>0.00%</c:formatCode>
                <c:ptCount val="4"/>
                <c:pt idx="0">
                  <c:v>0.373214285714286</c:v>
                </c:pt>
                <c:pt idx="1">
                  <c:v>0.524350649350649</c:v>
                </c:pt>
                <c:pt idx="2">
                  <c:v>0.0524350649350649</c:v>
                </c:pt>
                <c:pt idx="3">
                  <c:v>0.05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23</xdr:row>
      <xdr:rowOff>63500</xdr:rowOff>
    </xdr:from>
    <xdr:to>
      <xdr:col>13</xdr:col>
      <xdr:colOff>266700</xdr:colOff>
      <xdr:row>51</xdr:row>
      <xdr:rowOff>-1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8200" y="4762500"/>
          <a:ext cx="6273800" cy="5626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21</xdr:row>
      <xdr:rowOff>88900</xdr:rowOff>
    </xdr:from>
    <xdr:to>
      <xdr:col>10</xdr:col>
      <xdr:colOff>520700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825500</xdr:colOff>
      <xdr:row>46</xdr:row>
      <xdr:rowOff>190500</xdr:rowOff>
    </xdr:from>
    <xdr:to>
      <xdr:col>10</xdr:col>
      <xdr:colOff>368300</xdr:colOff>
      <xdr:row>67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sci.com/acwi" TargetMode="External"/><Relationship Id="rId2" Type="http://schemas.openxmlformats.org/officeDocument/2006/relationships/hyperlink" Target="http://www.agf.com/institutional/global-resources/files/quarterly-report/inst270-msci-acwi-cad.pdf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windhamlabs.com/Wiki/Market_Portfolio_Weights/" TargetMode="External"/><Relationship Id="rId4" Type="http://schemas.openxmlformats.org/officeDocument/2006/relationships/hyperlink" Target="http://www.forbes.com/sites/phildemuth/2014/07/30/meet-the-global-market-portfolio-the-optimal-portfolio-for-the-average-investor/" TargetMode="External"/><Relationship Id="rId5" Type="http://schemas.openxmlformats.org/officeDocument/2006/relationships/drawing" Target="../drawings/drawing2.xml"/><Relationship Id="rId1" Type="http://schemas.openxmlformats.org/officeDocument/2006/relationships/hyperlink" Target="http://mebfaber.com/2015/05/30/chapter-6-the-global-market-portfolio/" TargetMode="External"/><Relationship Id="rId2" Type="http://schemas.openxmlformats.org/officeDocument/2006/relationships/hyperlink" Target="https://papers.ssrn.com/sol3/papers.cfm?abstract_id=23529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showGridLines="0" zoomScale="90" zoomScaleNormal="90" zoomScalePageLayoutView="90" workbookViewId="0">
      <selection activeCell="B41" sqref="B41"/>
    </sheetView>
  </sheetViews>
  <sheetFormatPr baseColWidth="10" defaultColWidth="11" defaultRowHeight="16" x14ac:dyDescent="0.2"/>
  <cols>
    <col min="1" max="1" width="20.83203125" bestFit="1" customWidth="1"/>
    <col min="4" max="4" width="22.6640625" customWidth="1"/>
    <col min="6" max="6" width="11" style="13"/>
    <col min="7" max="7" width="14.1640625" style="13" customWidth="1"/>
    <col min="8" max="8" width="10.5" style="13" customWidth="1"/>
    <col min="9" max="14" width="11" style="13"/>
    <col min="15" max="15" width="18.5" style="13" bestFit="1" customWidth="1"/>
    <col min="16" max="18" width="11" style="13"/>
    <col min="19" max="19" width="30.1640625" customWidth="1"/>
    <col min="20" max="20" width="11.5" customWidth="1"/>
  </cols>
  <sheetData>
    <row r="1" spans="1:20" x14ac:dyDescent="0.2">
      <c r="A1" s="60" t="s">
        <v>91</v>
      </c>
      <c r="B1" s="61" t="s">
        <v>115</v>
      </c>
      <c r="C1" s="36"/>
      <c r="D1" s="36"/>
      <c r="E1" s="35"/>
      <c r="F1"/>
      <c r="G1" s="1"/>
      <c r="H1" s="2"/>
      <c r="I1"/>
      <c r="J1" s="2"/>
      <c r="K1"/>
      <c r="L1" s="2"/>
      <c r="M1"/>
      <c r="N1" s="2"/>
      <c r="O1"/>
      <c r="P1" s="2"/>
      <c r="Q1"/>
      <c r="R1" s="2"/>
    </row>
    <row r="2" spans="1:20" ht="17" thickBot="1" x14ac:dyDescent="0.25">
      <c r="A2" s="71" t="s">
        <v>0</v>
      </c>
      <c r="B2" s="72"/>
      <c r="C2" s="72"/>
      <c r="D2" s="72" t="s">
        <v>1</v>
      </c>
      <c r="E2" s="73"/>
      <c r="F2"/>
      <c r="G2" s="77" t="s">
        <v>116</v>
      </c>
      <c r="H2" s="38"/>
      <c r="I2" s="5"/>
      <c r="J2" s="38"/>
      <c r="K2" s="5"/>
      <c r="L2" s="38"/>
      <c r="M2"/>
      <c r="N2" s="2"/>
      <c r="O2"/>
      <c r="P2" s="2"/>
      <c r="Q2"/>
      <c r="R2" s="2"/>
      <c r="S2" s="37" t="s">
        <v>117</v>
      </c>
    </row>
    <row r="3" spans="1:20" x14ac:dyDescent="0.2">
      <c r="A3" s="74" t="s">
        <v>2</v>
      </c>
      <c r="B3" s="75"/>
      <c r="C3" s="75"/>
      <c r="D3" s="75" t="s">
        <v>2</v>
      </c>
      <c r="E3" s="76"/>
      <c r="F3"/>
      <c r="G3" s="48" t="s">
        <v>3</v>
      </c>
      <c r="H3" s="49"/>
      <c r="I3" s="39" t="s">
        <v>4</v>
      </c>
      <c r="J3" s="40"/>
      <c r="K3" s="39" t="s">
        <v>5</v>
      </c>
      <c r="L3" s="40"/>
      <c r="M3" s="42" t="s">
        <v>6</v>
      </c>
      <c r="N3" s="43"/>
      <c r="O3" s="42" t="s">
        <v>7</v>
      </c>
      <c r="P3" s="43"/>
      <c r="Q3" s="42" t="s">
        <v>8</v>
      </c>
      <c r="R3" s="42"/>
      <c r="S3" s="83"/>
      <c r="T3" s="84"/>
    </row>
    <row r="4" spans="1:20" x14ac:dyDescent="0.2">
      <c r="A4" s="62" t="s">
        <v>9</v>
      </c>
      <c r="B4" s="63">
        <v>0.52700000000000002</v>
      </c>
      <c r="C4" s="54"/>
      <c r="D4" s="54" t="s">
        <v>10</v>
      </c>
      <c r="E4" s="64">
        <v>0.03</v>
      </c>
      <c r="F4"/>
      <c r="G4" s="50" t="s">
        <v>9</v>
      </c>
      <c r="H4" s="52">
        <v>0.52700000000000002</v>
      </c>
      <c r="I4" s="7" t="s">
        <v>11</v>
      </c>
      <c r="J4" s="9">
        <v>1E-3</v>
      </c>
      <c r="K4" s="7" t="s">
        <v>12</v>
      </c>
      <c r="L4" s="9">
        <v>2.4E-2</v>
      </c>
      <c r="M4" s="44" t="s">
        <v>13</v>
      </c>
      <c r="N4" s="45">
        <v>8.0000000000000002E-3</v>
      </c>
      <c r="O4" s="44" t="s">
        <v>14</v>
      </c>
      <c r="P4" s="46">
        <v>0</v>
      </c>
      <c r="Q4" s="44" t="s">
        <v>10</v>
      </c>
      <c r="R4" s="81">
        <v>0.03</v>
      </c>
      <c r="S4" s="85" t="s">
        <v>9</v>
      </c>
      <c r="T4" s="86">
        <f>H4</f>
        <v>0.52700000000000002</v>
      </c>
    </row>
    <row r="5" spans="1:20" x14ac:dyDescent="0.2">
      <c r="A5" s="65" t="s">
        <v>15</v>
      </c>
      <c r="B5" s="66">
        <v>7.9000000000000001E-2</v>
      </c>
      <c r="C5" s="56"/>
      <c r="D5" s="56" t="s">
        <v>16</v>
      </c>
      <c r="E5" s="6">
        <v>1.6E-2</v>
      </c>
      <c r="F5"/>
      <c r="G5" s="50" t="s">
        <v>17</v>
      </c>
      <c r="H5" s="52">
        <v>3.2000000000000001E-2</v>
      </c>
      <c r="I5" s="7" t="s">
        <v>18</v>
      </c>
      <c r="J5" s="9">
        <v>5.0000000000000001E-3</v>
      </c>
      <c r="K5" s="7" t="s">
        <v>19</v>
      </c>
      <c r="L5" s="9">
        <v>1.2E-2</v>
      </c>
      <c r="M5" s="44" t="s">
        <v>20</v>
      </c>
      <c r="N5" s="45">
        <v>1E-3</v>
      </c>
      <c r="O5" s="44" t="s">
        <v>21</v>
      </c>
      <c r="P5" s="46">
        <v>0</v>
      </c>
      <c r="Q5" s="44" t="s">
        <v>16</v>
      </c>
      <c r="R5" s="82">
        <v>1.6E-2</v>
      </c>
      <c r="S5" s="85" t="s">
        <v>69</v>
      </c>
      <c r="T5" s="86">
        <f>H5</f>
        <v>3.2000000000000001E-2</v>
      </c>
    </row>
    <row r="6" spans="1:20" x14ac:dyDescent="0.2">
      <c r="A6" s="65" t="s">
        <v>22</v>
      </c>
      <c r="B6" s="66">
        <v>6.3E-2</v>
      </c>
      <c r="C6" s="56"/>
      <c r="D6" s="56" t="s">
        <v>23</v>
      </c>
      <c r="E6" s="6">
        <v>1.2999999999999999E-2</v>
      </c>
      <c r="F6"/>
      <c r="G6" s="50"/>
      <c r="H6" s="51"/>
      <c r="I6" s="7" t="s">
        <v>24</v>
      </c>
      <c r="J6" s="9">
        <v>6.0000000000000001E-3</v>
      </c>
      <c r="K6" s="7" t="s">
        <v>15</v>
      </c>
      <c r="L6" s="9">
        <v>7.9000000000000001E-2</v>
      </c>
      <c r="M6" s="44" t="s">
        <v>25</v>
      </c>
      <c r="N6" s="46">
        <v>0</v>
      </c>
      <c r="O6" s="44" t="s">
        <v>26</v>
      </c>
      <c r="P6" s="46">
        <v>0</v>
      </c>
      <c r="Q6" s="44" t="s">
        <v>23</v>
      </c>
      <c r="R6" s="82">
        <v>1.2999999999999999E-2</v>
      </c>
      <c r="S6" s="85" t="s">
        <v>118</v>
      </c>
      <c r="T6" s="86">
        <f>L21</f>
        <v>0.33200000000000002</v>
      </c>
    </row>
    <row r="7" spans="1:20" x14ac:dyDescent="0.2">
      <c r="A7" s="65" t="s">
        <v>27</v>
      </c>
      <c r="B7" s="66">
        <v>3.2000000000000001E-2</v>
      </c>
      <c r="C7" s="56"/>
      <c r="D7" s="56" t="s">
        <v>28</v>
      </c>
      <c r="E7" s="6">
        <v>8.9999999999999993E-3</v>
      </c>
      <c r="F7"/>
      <c r="G7" s="50"/>
      <c r="H7" s="51"/>
      <c r="I7" s="7" t="s">
        <v>29</v>
      </c>
      <c r="J7" s="9">
        <v>3.0000000000000001E-3</v>
      </c>
      <c r="K7" s="7" t="s">
        <v>30</v>
      </c>
      <c r="L7" s="9">
        <v>1E-3</v>
      </c>
      <c r="M7" s="44" t="s">
        <v>31</v>
      </c>
      <c r="N7" s="45">
        <v>4.0000000000000001E-3</v>
      </c>
      <c r="O7" s="44" t="s">
        <v>32</v>
      </c>
      <c r="P7" s="46">
        <v>0</v>
      </c>
      <c r="Q7" s="44" t="s">
        <v>28</v>
      </c>
      <c r="R7" s="82">
        <v>8.9999999999999993E-3</v>
      </c>
      <c r="S7" s="85" t="s">
        <v>76</v>
      </c>
      <c r="T7" s="86">
        <f>R21</f>
        <v>0.10900000000000001</v>
      </c>
    </row>
    <row r="8" spans="1:20" ht="17" thickBot="1" x14ac:dyDescent="0.25">
      <c r="A8" s="65" t="s">
        <v>17</v>
      </c>
      <c r="B8" s="66">
        <v>3.2000000000000001E-2</v>
      </c>
      <c r="C8" s="56"/>
      <c r="D8" s="56" t="s">
        <v>13</v>
      </c>
      <c r="E8" s="6">
        <v>8.0000000000000002E-3</v>
      </c>
      <c r="F8"/>
      <c r="G8" s="50"/>
      <c r="H8" s="51"/>
      <c r="I8" s="7" t="s">
        <v>27</v>
      </c>
      <c r="J8" s="9">
        <v>3.2000000000000001E-2</v>
      </c>
      <c r="K8" s="7" t="s">
        <v>33</v>
      </c>
      <c r="L8" s="9">
        <v>4.0000000000000001E-3</v>
      </c>
      <c r="M8" s="44" t="s">
        <v>34</v>
      </c>
      <c r="N8" s="46">
        <v>0</v>
      </c>
      <c r="O8" s="44" t="s">
        <v>35</v>
      </c>
      <c r="P8" s="45">
        <v>1E-3</v>
      </c>
      <c r="Q8" s="44" t="s">
        <v>36</v>
      </c>
      <c r="R8" s="82">
        <v>3.0000000000000001E-3</v>
      </c>
      <c r="S8" s="87" t="s">
        <v>119</v>
      </c>
      <c r="T8" s="88">
        <f>SUM(T4:T7)</f>
        <v>1</v>
      </c>
    </row>
    <row r="9" spans="1:20" x14ac:dyDescent="0.2">
      <c r="A9" s="65" t="s">
        <v>37</v>
      </c>
      <c r="B9" s="66">
        <v>0.03</v>
      </c>
      <c r="C9" s="56"/>
      <c r="D9" s="56" t="s">
        <v>38</v>
      </c>
      <c r="E9" s="6">
        <v>8.0000000000000002E-3</v>
      </c>
      <c r="F9"/>
      <c r="G9" s="50"/>
      <c r="H9" s="51"/>
      <c r="I9" s="7" t="s">
        <v>37</v>
      </c>
      <c r="J9" s="9">
        <v>0.03</v>
      </c>
      <c r="K9" s="7"/>
      <c r="L9" s="41"/>
      <c r="M9" s="44"/>
      <c r="N9" s="47"/>
      <c r="O9" s="44" t="s">
        <v>39</v>
      </c>
      <c r="P9" s="45">
        <v>1E-3</v>
      </c>
      <c r="Q9" s="44" t="s">
        <v>40</v>
      </c>
      <c r="R9" s="45">
        <v>3.0000000000000001E-3</v>
      </c>
    </row>
    <row r="10" spans="1:20" x14ac:dyDescent="0.2">
      <c r="A10" s="65" t="s">
        <v>41</v>
      </c>
      <c r="B10" s="66">
        <v>0.03</v>
      </c>
      <c r="C10" s="56"/>
      <c r="D10" s="56" t="s">
        <v>31</v>
      </c>
      <c r="E10" s="6">
        <v>4.0000000000000001E-3</v>
      </c>
      <c r="F10"/>
      <c r="G10" s="50"/>
      <c r="H10" s="51"/>
      <c r="I10" s="7" t="s">
        <v>42</v>
      </c>
      <c r="J10" s="9">
        <v>2E-3</v>
      </c>
      <c r="K10" s="7"/>
      <c r="L10" s="41"/>
      <c r="M10" s="44"/>
      <c r="N10" s="47"/>
      <c r="O10" s="44" t="s">
        <v>43</v>
      </c>
      <c r="P10" s="45">
        <v>4.0000000000000001E-3</v>
      </c>
      <c r="Q10" s="44" t="s">
        <v>44</v>
      </c>
      <c r="R10" s="45">
        <v>2E-3</v>
      </c>
    </row>
    <row r="11" spans="1:20" x14ac:dyDescent="0.2">
      <c r="A11" s="65" t="s">
        <v>12</v>
      </c>
      <c r="B11" s="66">
        <v>2.4E-2</v>
      </c>
      <c r="C11" s="56"/>
      <c r="D11" s="56" t="s">
        <v>43</v>
      </c>
      <c r="E11" s="6">
        <v>4.0000000000000001E-3</v>
      </c>
      <c r="F11"/>
      <c r="G11" s="50"/>
      <c r="H11" s="51"/>
      <c r="I11" s="7" t="s">
        <v>45</v>
      </c>
      <c r="J11" s="9">
        <v>2E-3</v>
      </c>
      <c r="K11" s="7"/>
      <c r="L11" s="41"/>
      <c r="M11" s="44"/>
      <c r="N11" s="47"/>
      <c r="O11" s="44" t="s">
        <v>38</v>
      </c>
      <c r="P11" s="45">
        <v>8.0000000000000002E-3</v>
      </c>
      <c r="Q11" s="44" t="s">
        <v>46</v>
      </c>
      <c r="R11" s="45">
        <v>1E-3</v>
      </c>
    </row>
    <row r="12" spans="1:20" x14ac:dyDescent="0.2">
      <c r="A12" s="65" t="s">
        <v>19</v>
      </c>
      <c r="B12" s="66">
        <v>1.2E-2</v>
      </c>
      <c r="C12" s="56"/>
      <c r="D12" s="56" t="s">
        <v>36</v>
      </c>
      <c r="E12" s="6">
        <v>3.0000000000000001E-3</v>
      </c>
      <c r="F12"/>
      <c r="G12" s="50"/>
      <c r="H12" s="51"/>
      <c r="I12" s="7" t="s">
        <v>47</v>
      </c>
      <c r="J12" s="9">
        <v>6.0000000000000001E-3</v>
      </c>
      <c r="K12" s="7"/>
      <c r="L12" s="41"/>
      <c r="M12" s="44"/>
      <c r="N12" s="47"/>
      <c r="O12" s="44" t="s">
        <v>48</v>
      </c>
      <c r="P12" s="45">
        <v>1E-3</v>
      </c>
      <c r="Q12" s="44"/>
      <c r="R12" s="47"/>
    </row>
    <row r="13" spans="1:20" x14ac:dyDescent="0.2">
      <c r="A13" s="65" t="s">
        <v>49</v>
      </c>
      <c r="B13" s="66">
        <v>1.0999999999999999E-2</v>
      </c>
      <c r="C13" s="56"/>
      <c r="D13" s="56" t="s">
        <v>40</v>
      </c>
      <c r="E13" s="6">
        <v>3.0000000000000001E-3</v>
      </c>
      <c r="F13"/>
      <c r="G13" s="50"/>
      <c r="H13" s="51"/>
      <c r="I13" s="7" t="s">
        <v>49</v>
      </c>
      <c r="J13" s="9">
        <v>1.0999999999999999E-2</v>
      </c>
      <c r="K13" s="7"/>
      <c r="L13" s="41"/>
      <c r="M13" s="44"/>
      <c r="N13" s="47"/>
      <c r="O13" s="44" t="s">
        <v>50</v>
      </c>
      <c r="P13" s="45">
        <v>1E-3</v>
      </c>
      <c r="Q13" s="44"/>
      <c r="R13" s="47"/>
    </row>
    <row r="14" spans="1:20" x14ac:dyDescent="0.2">
      <c r="A14" s="65" t="s">
        <v>51</v>
      </c>
      <c r="B14" s="66">
        <v>0.01</v>
      </c>
      <c r="C14" s="56"/>
      <c r="D14" s="56" t="s">
        <v>44</v>
      </c>
      <c r="E14" s="6">
        <v>2E-3</v>
      </c>
      <c r="F14"/>
      <c r="G14" s="50"/>
      <c r="H14" s="51"/>
      <c r="I14" s="7" t="s">
        <v>52</v>
      </c>
      <c r="J14" s="9">
        <v>2E-3</v>
      </c>
      <c r="K14" s="7"/>
      <c r="L14" s="41"/>
      <c r="M14" s="44"/>
      <c r="N14" s="47"/>
      <c r="O14" s="44"/>
      <c r="P14" s="47"/>
      <c r="Q14" s="44"/>
      <c r="R14" s="47"/>
    </row>
    <row r="15" spans="1:20" x14ac:dyDescent="0.2">
      <c r="A15" s="65" t="s">
        <v>53</v>
      </c>
      <c r="B15" s="66">
        <v>8.9999999999999993E-3</v>
      </c>
      <c r="C15" s="56"/>
      <c r="D15" s="56" t="s">
        <v>46</v>
      </c>
      <c r="E15" s="6">
        <v>1E-3</v>
      </c>
      <c r="F15"/>
      <c r="G15" s="50"/>
      <c r="H15" s="51"/>
      <c r="I15" s="7" t="s">
        <v>54</v>
      </c>
      <c r="J15" s="8">
        <v>0</v>
      </c>
      <c r="K15" s="7"/>
      <c r="L15" s="41"/>
      <c r="M15" s="44"/>
      <c r="N15" s="47"/>
      <c r="O15" s="44"/>
      <c r="P15" s="47"/>
      <c r="Q15" s="44"/>
      <c r="R15" s="47"/>
    </row>
    <row r="16" spans="1:20" x14ac:dyDescent="0.2">
      <c r="A16" s="65" t="s">
        <v>47</v>
      </c>
      <c r="B16" s="66">
        <v>6.0000000000000001E-3</v>
      </c>
      <c r="C16" s="56"/>
      <c r="D16" s="56" t="s">
        <v>48</v>
      </c>
      <c r="E16" s="6">
        <v>1E-3</v>
      </c>
      <c r="F16"/>
      <c r="G16" s="50"/>
      <c r="H16" s="51"/>
      <c r="I16" s="7" t="s">
        <v>51</v>
      </c>
      <c r="J16" s="9">
        <v>0.01</v>
      </c>
      <c r="K16" s="7"/>
      <c r="L16" s="41"/>
      <c r="M16" s="44"/>
      <c r="N16" s="47"/>
      <c r="O16" s="44"/>
      <c r="P16" s="47"/>
      <c r="Q16" s="44"/>
      <c r="R16" s="47"/>
    </row>
    <row r="17" spans="1:19" x14ac:dyDescent="0.2">
      <c r="A17" s="65" t="s">
        <v>24</v>
      </c>
      <c r="B17" s="66">
        <v>6.0000000000000001E-3</v>
      </c>
      <c r="C17" s="56"/>
      <c r="D17" s="56" t="s">
        <v>20</v>
      </c>
      <c r="E17" s="6">
        <v>1E-3</v>
      </c>
      <c r="F17"/>
      <c r="G17" s="50"/>
      <c r="H17" s="51"/>
      <c r="I17" s="7" t="s">
        <v>53</v>
      </c>
      <c r="J17" s="9">
        <v>8.9999999999999993E-3</v>
      </c>
      <c r="K17" s="7"/>
      <c r="L17" s="41"/>
      <c r="M17" s="44"/>
      <c r="N17" s="47"/>
      <c r="O17" s="44"/>
      <c r="P17" s="47"/>
      <c r="Q17" s="44"/>
      <c r="R17" s="47"/>
    </row>
    <row r="18" spans="1:19" x14ac:dyDescent="0.2">
      <c r="A18" s="65" t="s">
        <v>18</v>
      </c>
      <c r="B18" s="66">
        <v>5.0000000000000001E-3</v>
      </c>
      <c r="C18" s="56"/>
      <c r="D18" s="56" t="s">
        <v>35</v>
      </c>
      <c r="E18" s="6">
        <v>1E-3</v>
      </c>
      <c r="F18"/>
      <c r="G18" s="50"/>
      <c r="H18" s="51"/>
      <c r="I18" s="7" t="s">
        <v>41</v>
      </c>
      <c r="J18" s="9">
        <v>0.03</v>
      </c>
      <c r="K18" s="7"/>
      <c r="L18" s="41"/>
      <c r="M18" s="44"/>
      <c r="N18" s="47"/>
      <c r="O18" s="44"/>
      <c r="P18" s="47"/>
      <c r="Q18" s="44"/>
      <c r="R18" s="47"/>
    </row>
    <row r="19" spans="1:19" x14ac:dyDescent="0.2">
      <c r="A19" s="65" t="s">
        <v>33</v>
      </c>
      <c r="B19" s="66">
        <v>4.0000000000000001E-3</v>
      </c>
      <c r="C19" s="56"/>
      <c r="D19" s="56" t="s">
        <v>39</v>
      </c>
      <c r="E19" s="6">
        <v>1E-3</v>
      </c>
      <c r="F19"/>
      <c r="G19" s="50"/>
      <c r="H19" s="51"/>
      <c r="I19" s="7" t="s">
        <v>22</v>
      </c>
      <c r="J19" s="9">
        <v>6.3E-2</v>
      </c>
      <c r="K19" s="7"/>
      <c r="L19" s="41"/>
      <c r="M19" s="44"/>
      <c r="N19" s="47"/>
      <c r="O19" s="44"/>
      <c r="P19" s="78"/>
      <c r="Q19" s="44"/>
      <c r="R19" s="47"/>
    </row>
    <row r="20" spans="1:19" x14ac:dyDescent="0.2">
      <c r="A20" s="65" t="s">
        <v>29</v>
      </c>
      <c r="B20" s="66">
        <v>3.0000000000000001E-3</v>
      </c>
      <c r="C20" s="56"/>
      <c r="D20" s="56" t="s">
        <v>50</v>
      </c>
      <c r="E20" s="6">
        <v>1E-3</v>
      </c>
      <c r="F20"/>
      <c r="G20" s="18"/>
      <c r="H20" s="53">
        <f>SUM(H4:H19)</f>
        <v>0.55900000000000005</v>
      </c>
      <c r="I20" s="19"/>
      <c r="J20" s="53">
        <f>SUM(J4:J19)</f>
        <v>0.21199999999999999</v>
      </c>
      <c r="K20" s="54"/>
      <c r="L20" s="53">
        <f>SUM(L4:L19)</f>
        <v>0.12000000000000001</v>
      </c>
      <c r="M20" s="19"/>
      <c r="N20" s="53">
        <f>SUM(N4:N19)</f>
        <v>1.3000000000000001E-2</v>
      </c>
      <c r="O20" s="54"/>
      <c r="P20" s="6">
        <f>1-R20-N20-L20-J20-H20</f>
        <v>1.9000000000000017E-2</v>
      </c>
      <c r="Q20" s="54"/>
      <c r="R20" s="53">
        <f>SUM(R4:R19)</f>
        <v>7.6999999999999999E-2</v>
      </c>
      <c r="S20" s="3"/>
    </row>
    <row r="21" spans="1:19" x14ac:dyDescent="0.2">
      <c r="A21" s="65" t="s">
        <v>45</v>
      </c>
      <c r="B21" s="66">
        <v>2E-3</v>
      </c>
      <c r="C21" s="56"/>
      <c r="D21" s="56" t="s">
        <v>25</v>
      </c>
      <c r="E21" s="10">
        <v>0</v>
      </c>
      <c r="F21"/>
      <c r="G21" s="34"/>
      <c r="H21" s="35"/>
      <c r="I21" s="36"/>
      <c r="J21" s="35"/>
      <c r="K21" s="36"/>
      <c r="L21" s="55">
        <f>L20+J20</f>
        <v>0.33200000000000002</v>
      </c>
      <c r="M21" s="36"/>
      <c r="N21" s="35"/>
      <c r="O21" s="36"/>
      <c r="P21" s="35"/>
      <c r="Q21" s="36"/>
      <c r="R21" s="55">
        <f>SUM(N20:R20)</f>
        <v>0.10900000000000001</v>
      </c>
    </row>
    <row r="22" spans="1:19" x14ac:dyDescent="0.2">
      <c r="A22" s="65" t="s">
        <v>52</v>
      </c>
      <c r="B22" s="66">
        <v>2E-3</v>
      </c>
      <c r="C22" s="56"/>
      <c r="D22" s="56" t="s">
        <v>34</v>
      </c>
      <c r="E22" s="10">
        <v>0</v>
      </c>
    </row>
    <row r="23" spans="1:19" x14ac:dyDescent="0.2">
      <c r="A23" s="65" t="s">
        <v>42</v>
      </c>
      <c r="B23" s="66">
        <v>2E-3</v>
      </c>
      <c r="C23" s="56"/>
      <c r="D23" s="56" t="s">
        <v>26</v>
      </c>
      <c r="E23" s="10">
        <v>0</v>
      </c>
      <c r="F23" s="79" t="s">
        <v>91</v>
      </c>
      <c r="G23" s="80" t="s">
        <v>55</v>
      </c>
    </row>
    <row r="24" spans="1:19" x14ac:dyDescent="0.2">
      <c r="A24" s="65" t="s">
        <v>30</v>
      </c>
      <c r="B24" s="66">
        <v>1E-3</v>
      </c>
      <c r="C24" s="56"/>
      <c r="D24" s="56" t="s">
        <v>32</v>
      </c>
      <c r="E24" s="10">
        <v>0</v>
      </c>
    </row>
    <row r="25" spans="1:19" x14ac:dyDescent="0.2">
      <c r="A25" s="65" t="s">
        <v>11</v>
      </c>
      <c r="B25" s="66">
        <v>1E-3</v>
      </c>
      <c r="C25" s="56"/>
      <c r="D25" s="56" t="s">
        <v>21</v>
      </c>
      <c r="E25" s="10">
        <v>0</v>
      </c>
    </row>
    <row r="26" spans="1:19" x14ac:dyDescent="0.2">
      <c r="A26" s="67" t="s">
        <v>54</v>
      </c>
      <c r="B26" s="68">
        <v>0</v>
      </c>
      <c r="C26" s="69"/>
      <c r="D26" s="69" t="s">
        <v>14</v>
      </c>
      <c r="E26" s="70">
        <v>0</v>
      </c>
    </row>
    <row r="27" spans="1:19" x14ac:dyDescent="0.2">
      <c r="A27" s="18"/>
      <c r="B27" s="25">
        <f>SUM(B4:B26)</f>
        <v>0.89100000000000024</v>
      </c>
      <c r="C27" s="19"/>
      <c r="D27" s="19"/>
      <c r="E27" s="59">
        <f>SUM(E4:E26)</f>
        <v>0.10600000000000001</v>
      </c>
    </row>
    <row r="28" spans="1:19" x14ac:dyDescent="0.2">
      <c r="A28" s="14" t="s">
        <v>0</v>
      </c>
      <c r="B28" s="16">
        <v>0.89100000000000001</v>
      </c>
      <c r="C28" s="15"/>
      <c r="D28" s="15" t="s">
        <v>56</v>
      </c>
      <c r="E28" s="17">
        <v>0.109</v>
      </c>
    </row>
  </sheetData>
  <hyperlinks>
    <hyperlink ref="G23" r:id="rId1"/>
    <hyperlink ref="B1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showGridLines="0" tabSelected="1" workbookViewId="0">
      <selection activeCell="A2" sqref="A2"/>
    </sheetView>
  </sheetViews>
  <sheetFormatPr baseColWidth="10" defaultColWidth="11" defaultRowHeight="16" x14ac:dyDescent="0.2"/>
  <cols>
    <col min="1" max="1" width="31.5" customWidth="1"/>
    <col min="2" max="2" width="10.6640625" customWidth="1"/>
    <col min="3" max="3" width="40.6640625" bestFit="1" customWidth="1"/>
    <col min="4" max="4" width="12.33203125" customWidth="1"/>
    <col min="5" max="5" width="15" bestFit="1" customWidth="1"/>
    <col min="6" max="6" width="7.1640625" bestFit="1" customWidth="1"/>
    <col min="7" max="7" width="8" bestFit="1" customWidth="1"/>
    <col min="8" max="8" width="15.33203125" bestFit="1" customWidth="1"/>
    <col min="9" max="9" width="26.33203125" bestFit="1" customWidth="1"/>
    <col min="10" max="10" width="19.83203125" bestFit="1" customWidth="1"/>
    <col min="12" max="12" width="15.33203125" customWidth="1"/>
    <col min="13" max="13" width="16" customWidth="1"/>
    <col min="14" max="14" width="10.83203125" customWidth="1"/>
    <col min="15" max="15" width="19" bestFit="1" customWidth="1"/>
    <col min="16" max="16" width="8.83203125" customWidth="1"/>
    <col min="18" max="18" width="13" bestFit="1" customWidth="1"/>
  </cols>
  <sheetData>
    <row r="1" spans="1:20" ht="33" thickBot="1" x14ac:dyDescent="0.25">
      <c r="A1" s="104" t="s">
        <v>57</v>
      </c>
      <c r="B1" s="105"/>
      <c r="C1" s="105" t="s">
        <v>58</v>
      </c>
      <c r="D1" s="105"/>
      <c r="E1" s="105" t="s">
        <v>96</v>
      </c>
      <c r="F1" s="105"/>
      <c r="G1" s="105"/>
      <c r="H1" s="106" t="s">
        <v>59</v>
      </c>
      <c r="I1" s="107" t="s">
        <v>122</v>
      </c>
      <c r="J1" s="108" t="s">
        <v>104</v>
      </c>
      <c r="L1" s="104" t="s">
        <v>90</v>
      </c>
      <c r="M1" s="109"/>
      <c r="N1" s="110"/>
      <c r="O1" s="104" t="s">
        <v>106</v>
      </c>
      <c r="P1" s="114"/>
      <c r="Q1" s="84"/>
      <c r="R1" s="83"/>
      <c r="S1" s="89"/>
      <c r="T1" s="84"/>
    </row>
    <row r="2" spans="1:20" ht="16.5" thickBot="1" x14ac:dyDescent="0.3">
      <c r="A2" s="83" t="s">
        <v>60</v>
      </c>
      <c r="B2" s="91">
        <f>M7</f>
        <v>0.36299999999999999</v>
      </c>
      <c r="C2" s="92" t="s">
        <v>61</v>
      </c>
      <c r="D2" s="89" t="s">
        <v>92</v>
      </c>
      <c r="E2" s="89" t="s">
        <v>62</v>
      </c>
      <c r="F2" s="89"/>
      <c r="G2" s="91">
        <f>'MSCI details'!H4</f>
        <v>0.52700000000000002</v>
      </c>
      <c r="H2" s="93">
        <f t="shared" ref="H2:H4" si="0">$G$2*S3*$B$2</f>
        <v>0.11672357296625957</v>
      </c>
      <c r="I2" s="128">
        <f>(1-SUM($H$16))/SUM($H$2:$H$14)*H2</f>
        <v>0.12000800250860019</v>
      </c>
      <c r="J2" s="30"/>
      <c r="L2" s="119" t="s">
        <v>102</v>
      </c>
      <c r="M2" s="120"/>
      <c r="N2" s="121"/>
      <c r="O2" s="119" t="s">
        <v>107</v>
      </c>
      <c r="P2" s="122"/>
      <c r="Q2" s="118"/>
      <c r="R2" s="127" t="s">
        <v>127</v>
      </c>
      <c r="S2" s="100"/>
      <c r="T2" s="118" t="s">
        <v>131</v>
      </c>
    </row>
    <row r="3" spans="1:20" x14ac:dyDescent="0.2">
      <c r="A3" s="85"/>
      <c r="B3" s="12"/>
      <c r="C3" s="1"/>
      <c r="D3" s="13" t="s">
        <v>93</v>
      </c>
      <c r="E3" s="13" t="s">
        <v>125</v>
      </c>
      <c r="F3" s="13"/>
      <c r="G3" s="12"/>
      <c r="H3" s="86">
        <f t="shared" si="0"/>
        <v>4.3881152740403412E-2</v>
      </c>
      <c r="I3" s="128">
        <f>(1-SUM($H$16:$H$17))/SUM($H$2:$H$14)*H3</f>
        <v>4.5115903791540297E-2</v>
      </c>
      <c r="J3" s="30"/>
      <c r="L3" s="85" t="s">
        <v>63</v>
      </c>
      <c r="M3" s="4">
        <v>2.3E-2</v>
      </c>
      <c r="N3" s="86" t="s">
        <v>75</v>
      </c>
      <c r="O3" s="116" t="s">
        <v>108</v>
      </c>
      <c r="P3" s="4">
        <v>0.1353</v>
      </c>
      <c r="Q3" s="86" t="s">
        <v>75</v>
      </c>
      <c r="R3" s="126" t="s">
        <v>128</v>
      </c>
      <c r="S3" s="89">
        <f t="shared" ref="S3:S5" si="1">T3/SUM($T$3:$T$5)</f>
        <v>0.61015662733733522</v>
      </c>
      <c r="T3" s="84">
        <v>79.587000000000003</v>
      </c>
    </row>
    <row r="4" spans="1:20" x14ac:dyDescent="0.2">
      <c r="A4" s="85"/>
      <c r="B4" s="12"/>
      <c r="C4" s="14"/>
      <c r="D4" s="15" t="s">
        <v>94</v>
      </c>
      <c r="E4" s="15" t="s">
        <v>66</v>
      </c>
      <c r="F4" s="15"/>
      <c r="G4" s="16"/>
      <c r="H4" s="94">
        <f t="shared" si="0"/>
        <v>3.0696274293337007E-2</v>
      </c>
      <c r="I4" s="128">
        <f>(1-SUM($H$16:$H$17))/SUM($H$2:$H$14)*H4</f>
        <v>3.1560022271288041E-2</v>
      </c>
      <c r="J4" s="30"/>
      <c r="L4" s="85" t="s">
        <v>65</v>
      </c>
      <c r="M4" s="4">
        <v>0.29499999999999998</v>
      </c>
      <c r="N4" s="86">
        <f>M7</f>
        <v>0.36299999999999999</v>
      </c>
      <c r="O4" s="85" t="s">
        <v>109</v>
      </c>
      <c r="P4" s="103">
        <v>7.6499999999999999E-2</v>
      </c>
      <c r="Q4" s="86">
        <f>SUM(P3:P5)</f>
        <v>0.31019999999999998</v>
      </c>
      <c r="R4" s="116" t="s">
        <v>129</v>
      </c>
      <c r="S4" s="13">
        <f t="shared" si="1"/>
        <v>0.22938276715962494</v>
      </c>
      <c r="T4" s="115">
        <v>29.92</v>
      </c>
    </row>
    <row r="5" spans="1:20" x14ac:dyDescent="0.2">
      <c r="A5" s="85"/>
      <c r="B5" s="12"/>
      <c r="C5" s="34"/>
      <c r="D5" s="36" t="s">
        <v>69</v>
      </c>
      <c r="E5" s="36" t="s">
        <v>70</v>
      </c>
      <c r="F5" s="36"/>
      <c r="G5" s="90">
        <f>'MSCI details'!H5</f>
        <v>3.2000000000000001E-2</v>
      </c>
      <c r="H5" s="95">
        <f t="shared" ref="H5:H7" si="2">G5*$B$2</f>
        <v>1.1616E-2</v>
      </c>
      <c r="I5" s="128">
        <f>(1-SUM($H$16:$H$17))/SUM($H$2:$H$14)*H5</f>
        <v>1.194285714285714E-2</v>
      </c>
      <c r="J5" s="30"/>
      <c r="L5" s="85" t="s">
        <v>68</v>
      </c>
      <c r="M5" s="4">
        <v>0.185</v>
      </c>
      <c r="N5" s="86" t="s">
        <v>67</v>
      </c>
      <c r="O5" s="85" t="s">
        <v>76</v>
      </c>
      <c r="P5" s="103">
        <v>9.8400000000000001E-2</v>
      </c>
      <c r="Q5" s="86" t="s">
        <v>67</v>
      </c>
      <c r="R5" s="116" t="s">
        <v>130</v>
      </c>
      <c r="S5" s="13">
        <f t="shared" si="1"/>
        <v>0.16046060550303975</v>
      </c>
      <c r="T5" s="115">
        <v>20.93</v>
      </c>
    </row>
    <row r="6" spans="1:20" x14ac:dyDescent="0.2">
      <c r="A6" s="85"/>
      <c r="B6" s="12"/>
      <c r="C6" s="34" t="s">
        <v>95</v>
      </c>
      <c r="D6" s="36"/>
      <c r="E6" s="36" t="s">
        <v>73</v>
      </c>
      <c r="F6" s="36"/>
      <c r="G6" s="90">
        <f>'MSCI details'!L21</f>
        <v>0.33200000000000002</v>
      </c>
      <c r="H6" s="95">
        <f t="shared" si="2"/>
        <v>0.120516</v>
      </c>
      <c r="I6" s="128">
        <f>(1-SUM($H$16:$H$17))/SUM($H$2:$H$14)*H6</f>
        <v>0.12390714285714284</v>
      </c>
      <c r="J6" s="30"/>
      <c r="L6" s="85" t="s">
        <v>72</v>
      </c>
      <c r="M6" s="4">
        <v>0.03</v>
      </c>
      <c r="N6" s="86">
        <f>SUM(M3:M6)</f>
        <v>0.53300000000000003</v>
      </c>
      <c r="O6" s="85" t="s">
        <v>110</v>
      </c>
      <c r="P6" s="4">
        <v>0.19539999999999999</v>
      </c>
      <c r="Q6" s="86">
        <f>P6+P7</f>
        <v>0.46960000000000002</v>
      </c>
      <c r="R6" s="116"/>
      <c r="S6" s="13"/>
      <c r="T6" s="115"/>
    </row>
    <row r="7" spans="1:20" x14ac:dyDescent="0.2">
      <c r="A7" s="96"/>
      <c r="B7" s="16"/>
      <c r="C7" s="34" t="s">
        <v>76</v>
      </c>
      <c r="D7" s="36"/>
      <c r="E7" s="36" t="s">
        <v>77</v>
      </c>
      <c r="F7" s="36"/>
      <c r="G7" s="90">
        <f>'MSCI details'!R21</f>
        <v>0.10900000000000001</v>
      </c>
      <c r="H7" s="95">
        <f t="shared" si="2"/>
        <v>3.9567000000000005E-2</v>
      </c>
      <c r="I7" s="129">
        <f>(1-SUM($H$16:$H$17))/SUM($H$2:$H$14)*H7</f>
        <v>4.0680357142857143E-2</v>
      </c>
      <c r="J7" s="31">
        <f>SUM(I2:I7)</f>
        <v>0.37321428571428561</v>
      </c>
      <c r="L7" s="85" t="s">
        <v>75</v>
      </c>
      <c r="M7" s="4">
        <v>0.36299999999999999</v>
      </c>
      <c r="N7" s="86" t="s">
        <v>123</v>
      </c>
      <c r="O7" s="85" t="s">
        <v>111</v>
      </c>
      <c r="P7" s="4">
        <v>0.2742</v>
      </c>
      <c r="Q7" s="86" t="s">
        <v>123</v>
      </c>
      <c r="R7" s="116"/>
      <c r="S7" s="13"/>
      <c r="T7" s="115"/>
    </row>
    <row r="8" spans="1:20" x14ac:dyDescent="0.2">
      <c r="A8" s="97"/>
      <c r="B8" s="25"/>
      <c r="C8" s="18"/>
      <c r="D8" s="19"/>
      <c r="E8" s="19"/>
      <c r="F8" s="19"/>
      <c r="G8" s="25"/>
      <c r="H8" s="98"/>
      <c r="I8" s="130"/>
      <c r="J8" s="32"/>
      <c r="L8" s="85" t="s">
        <v>64</v>
      </c>
      <c r="M8" s="4">
        <v>3.5999999999999997E-2</v>
      </c>
      <c r="N8" s="86">
        <f>M9</f>
        <v>5.0999999999999997E-2</v>
      </c>
      <c r="O8" s="85" t="s">
        <v>112</v>
      </c>
      <c r="P8" s="4">
        <v>4.3700000000000003E-2</v>
      </c>
      <c r="Q8" s="86">
        <f>P8+P9</f>
        <v>0.1489</v>
      </c>
      <c r="R8" s="116"/>
      <c r="S8" s="13"/>
      <c r="T8" s="115"/>
    </row>
    <row r="9" spans="1:20" x14ac:dyDescent="0.2">
      <c r="A9" s="85" t="s">
        <v>67</v>
      </c>
      <c r="B9" s="26">
        <f>SUM(M3:M5)</f>
        <v>0.503</v>
      </c>
      <c r="C9" s="101" t="s">
        <v>89</v>
      </c>
      <c r="D9" s="20"/>
      <c r="E9" s="13" t="s">
        <v>78</v>
      </c>
      <c r="F9" s="13"/>
      <c r="G9" s="12">
        <f t="shared" ref="G9:G11" si="3">M4</f>
        <v>0.29499999999999998</v>
      </c>
      <c r="H9" s="86">
        <f t="shared" ref="H9:H11" si="4">G9</f>
        <v>0.29499999999999998</v>
      </c>
      <c r="I9" s="128">
        <f>(1-SUM($H$16:$H$17))/SUM($H$2:$H$14)*H9</f>
        <v>0.30330086580086574</v>
      </c>
      <c r="J9" s="30"/>
      <c r="L9" s="85" t="s">
        <v>71</v>
      </c>
      <c r="M9" s="4">
        <v>5.0999999999999997E-2</v>
      </c>
      <c r="N9" s="86" t="s">
        <v>124</v>
      </c>
      <c r="O9" s="85" t="s">
        <v>113</v>
      </c>
      <c r="P9" s="4">
        <v>0.1052</v>
      </c>
      <c r="Q9" s="86" t="s">
        <v>124</v>
      </c>
      <c r="R9" s="116"/>
      <c r="S9" s="13"/>
      <c r="T9" s="115"/>
    </row>
    <row r="10" spans="1:20" x14ac:dyDescent="0.2">
      <c r="A10" s="85"/>
      <c r="B10" s="27"/>
      <c r="C10" s="101" t="s">
        <v>121</v>
      </c>
      <c r="D10" s="20"/>
      <c r="E10" s="13" t="s">
        <v>80</v>
      </c>
      <c r="F10" s="13"/>
      <c r="G10" s="12">
        <f t="shared" si="3"/>
        <v>0.185</v>
      </c>
      <c r="H10" s="86">
        <f t="shared" si="4"/>
        <v>0.185</v>
      </c>
      <c r="I10" s="128">
        <f>(1-SUM($H$16:$H$17))/SUM($H$2:$H$14)*H10</f>
        <v>0.19020562770562768</v>
      </c>
      <c r="J10" s="30"/>
      <c r="L10" s="96" t="s">
        <v>79</v>
      </c>
      <c r="M10" s="17">
        <v>1.7000000000000001E-2</v>
      </c>
      <c r="N10" s="94">
        <f>M10+M8</f>
        <v>5.2999999999999999E-2</v>
      </c>
      <c r="O10" s="96" t="s">
        <v>74</v>
      </c>
      <c r="P10" s="17">
        <v>7.1199999999999999E-2</v>
      </c>
      <c r="Q10" s="94">
        <f>P10</f>
        <v>7.1199999999999999E-2</v>
      </c>
      <c r="R10" s="116"/>
      <c r="S10" s="13"/>
      <c r="T10" s="115"/>
    </row>
    <row r="11" spans="1:20" ht="17" thickBot="1" x14ac:dyDescent="0.25">
      <c r="A11" s="96"/>
      <c r="B11" s="28"/>
      <c r="C11" s="102" t="s">
        <v>120</v>
      </c>
      <c r="D11" s="21"/>
      <c r="E11" s="15" t="s">
        <v>81</v>
      </c>
      <c r="F11" s="15"/>
      <c r="G11" s="16">
        <f t="shared" si="3"/>
        <v>0.03</v>
      </c>
      <c r="H11" s="94">
        <f t="shared" si="4"/>
        <v>0.03</v>
      </c>
      <c r="I11" s="129">
        <f>(1-SUM($H$16:$H$17))/SUM($H$2:$H$14)*H11</f>
        <v>3.0844155844155841E-2</v>
      </c>
      <c r="J11" s="31">
        <f>SUM(I9:I11)</f>
        <v>0.52435064935064934</v>
      </c>
      <c r="L11" s="111" t="s">
        <v>119</v>
      </c>
      <c r="M11" s="112">
        <f>SUM(M3:M10)</f>
        <v>1</v>
      </c>
      <c r="N11" s="113"/>
      <c r="O11" s="117"/>
      <c r="P11" s="11">
        <f>SUM(P3:P10)</f>
        <v>0.9998999999999999</v>
      </c>
      <c r="Q11" s="118"/>
      <c r="R11" s="99"/>
      <c r="S11" s="100"/>
      <c r="T11" s="118"/>
    </row>
    <row r="12" spans="1:20" x14ac:dyDescent="0.2">
      <c r="A12" s="85"/>
      <c r="B12" s="27"/>
      <c r="C12" s="101"/>
      <c r="D12" s="20"/>
      <c r="E12" s="13"/>
      <c r="F12" s="13"/>
      <c r="G12" s="12"/>
      <c r="H12" s="86"/>
      <c r="I12" s="128"/>
      <c r="J12" s="33"/>
      <c r="M12" s="3"/>
      <c r="N12" s="3"/>
    </row>
    <row r="13" spans="1:20" x14ac:dyDescent="0.2">
      <c r="A13" s="85" t="s">
        <v>103</v>
      </c>
      <c r="B13" s="26">
        <f>M9</f>
        <v>5.0999999999999997E-2</v>
      </c>
      <c r="C13" s="1" t="s">
        <v>85</v>
      </c>
      <c r="D13" s="20"/>
      <c r="E13" s="13" t="s">
        <v>86</v>
      </c>
      <c r="F13" s="12">
        <v>4.3700000000000003E-2</v>
      </c>
      <c r="G13" s="12">
        <f>M9</f>
        <v>5.0999999999999997E-2</v>
      </c>
      <c r="H13" s="86">
        <f t="shared" ref="H13:H14" si="5">F13/SUM($F$13:$F$14)*$G$13</f>
        <v>1.4967763599731364E-2</v>
      </c>
      <c r="I13" s="128">
        <f>(1-SUM($H$16:$H$17))/SUM($H$2:$H$14)*H13</f>
        <v>1.5388934436953241E-2</v>
      </c>
      <c r="J13" s="33"/>
    </row>
    <row r="14" spans="1:20" x14ac:dyDescent="0.2">
      <c r="A14" s="85"/>
      <c r="B14" s="27"/>
      <c r="C14" s="1" t="s">
        <v>87</v>
      </c>
      <c r="D14" s="20"/>
      <c r="E14" s="13" t="s">
        <v>88</v>
      </c>
      <c r="F14" s="12">
        <v>0.1052</v>
      </c>
      <c r="G14" s="12"/>
      <c r="H14" s="86">
        <f t="shared" si="5"/>
        <v>3.6032236400268633E-2</v>
      </c>
      <c r="I14" s="128">
        <f>(1-SUM($H$16:$H$17))/SUM($H$2:$H$14)*H14</f>
        <v>3.7046130498111687E-2</v>
      </c>
      <c r="J14" s="33">
        <f>SUM(I13:I14)</f>
        <v>5.2435064935064932E-2</v>
      </c>
      <c r="L14" s="37" t="s">
        <v>98</v>
      </c>
      <c r="M14" s="58" t="s">
        <v>101</v>
      </c>
      <c r="N14" s="58"/>
    </row>
    <row r="15" spans="1:20" x14ac:dyDescent="0.2">
      <c r="A15" s="97"/>
      <c r="B15" s="25"/>
      <c r="C15" s="18"/>
      <c r="D15" s="19"/>
      <c r="E15" s="19"/>
      <c r="F15" s="19"/>
      <c r="G15" s="25"/>
      <c r="H15" s="98"/>
      <c r="I15" s="130"/>
      <c r="J15" s="32"/>
      <c r="L15" s="37" t="s">
        <v>100</v>
      </c>
      <c r="M15" s="58" t="s">
        <v>105</v>
      </c>
      <c r="N15" s="58"/>
    </row>
    <row r="16" spans="1:20" ht="17" thickBot="1" x14ac:dyDescent="0.25">
      <c r="A16" s="96" t="s">
        <v>82</v>
      </c>
      <c r="B16" s="16">
        <f>H16</f>
        <v>0.05</v>
      </c>
      <c r="C16" s="14" t="s">
        <v>83</v>
      </c>
      <c r="D16" s="15"/>
      <c r="E16" s="15" t="s">
        <v>84</v>
      </c>
      <c r="F16" s="15"/>
      <c r="G16" s="16">
        <v>0.05</v>
      </c>
      <c r="H16" s="94">
        <v>0.05</v>
      </c>
      <c r="I16" s="129">
        <f t="shared" ref="I16" si="6">H16</f>
        <v>0.05</v>
      </c>
      <c r="J16" s="31">
        <f>SUM(I16)</f>
        <v>0.05</v>
      </c>
    </row>
    <row r="17" spans="1:18" ht="17" thickBot="1" x14ac:dyDescent="0.25">
      <c r="A17" s="22"/>
      <c r="B17" s="23"/>
      <c r="C17" s="24"/>
      <c r="D17" s="24"/>
      <c r="E17" s="24"/>
      <c r="F17" s="24"/>
      <c r="G17" s="24"/>
      <c r="H17" s="23"/>
      <c r="I17" s="29">
        <f>SUM(I2:I16)</f>
        <v>0.99999999999999978</v>
      </c>
      <c r="J17" s="29">
        <f>SUM(J2:J16)</f>
        <v>0.99999999999999989</v>
      </c>
    </row>
    <row r="18" spans="1:18" x14ac:dyDescent="0.2">
      <c r="L18" s="37" t="s">
        <v>99</v>
      </c>
    </row>
    <row r="19" spans="1:18" x14ac:dyDescent="0.2">
      <c r="A19" s="155" t="s">
        <v>153</v>
      </c>
      <c r="B19" s="156"/>
      <c r="C19" s="157"/>
      <c r="L19" s="57" t="s">
        <v>97</v>
      </c>
    </row>
    <row r="20" spans="1:18" x14ac:dyDescent="0.2">
      <c r="A20" s="152" t="s">
        <v>145</v>
      </c>
      <c r="B20" s="153" t="s">
        <v>146</v>
      </c>
      <c r="C20" s="154" t="s">
        <v>147</v>
      </c>
      <c r="L20" s="58" t="s">
        <v>114</v>
      </c>
    </row>
    <row r="21" spans="1:18" x14ac:dyDescent="0.2">
      <c r="A21" s="123" t="s">
        <v>92</v>
      </c>
      <c r="B21" s="123" t="s">
        <v>62</v>
      </c>
      <c r="C21" s="123" t="s">
        <v>142</v>
      </c>
    </row>
    <row r="22" spans="1:18" x14ac:dyDescent="0.2">
      <c r="A22" s="124" t="s">
        <v>93</v>
      </c>
      <c r="B22" s="124" t="s">
        <v>125</v>
      </c>
      <c r="C22" s="124" t="s">
        <v>143</v>
      </c>
    </row>
    <row r="23" spans="1:18" x14ac:dyDescent="0.2">
      <c r="A23" s="124" t="s">
        <v>94</v>
      </c>
      <c r="B23" s="124" t="s">
        <v>66</v>
      </c>
      <c r="C23" s="124" t="s">
        <v>144</v>
      </c>
    </row>
    <row r="24" spans="1:18" ht="17" thickBot="1" x14ac:dyDescent="0.25">
      <c r="A24" s="124" t="s">
        <v>17</v>
      </c>
      <c r="B24" s="124" t="s">
        <v>70</v>
      </c>
      <c r="C24" s="124" t="s">
        <v>141</v>
      </c>
    </row>
    <row r="25" spans="1:18" ht="17" thickBot="1" x14ac:dyDescent="0.25">
      <c r="A25" s="124" t="s">
        <v>148</v>
      </c>
      <c r="B25" s="124" t="s">
        <v>73</v>
      </c>
      <c r="C25" s="124" t="s">
        <v>140</v>
      </c>
      <c r="M25" s="142" t="s">
        <v>96</v>
      </c>
      <c r="N25" s="143" t="str">
        <f t="shared" ref="N25:N31" si="7">I1</f>
        <v>Scaled Final Market Portfolio _x000D_(by selected securities)</v>
      </c>
      <c r="O25" s="144"/>
      <c r="P25" s="144"/>
      <c r="Q25" s="144"/>
      <c r="R25" s="145"/>
    </row>
    <row r="26" spans="1:18" x14ac:dyDescent="0.2">
      <c r="A26" s="125" t="s">
        <v>76</v>
      </c>
      <c r="B26" s="125" t="s">
        <v>77</v>
      </c>
      <c r="C26" s="125" t="s">
        <v>139</v>
      </c>
      <c r="M26" s="133" t="s">
        <v>62</v>
      </c>
      <c r="N26" s="146">
        <f t="shared" si="7"/>
        <v>0.12000800250860019</v>
      </c>
      <c r="O26" s="135"/>
      <c r="P26" s="135"/>
      <c r="Q26" s="135"/>
      <c r="R26" s="136"/>
    </row>
    <row r="27" spans="1:18" x14ac:dyDescent="0.2">
      <c r="A27" s="123" t="s">
        <v>149</v>
      </c>
      <c r="B27" s="123" t="s">
        <v>78</v>
      </c>
      <c r="C27" s="123" t="s">
        <v>132</v>
      </c>
      <c r="M27" s="133" t="s">
        <v>125</v>
      </c>
      <c r="N27" s="146">
        <f t="shared" si="7"/>
        <v>4.5115903791540297E-2</v>
      </c>
      <c r="O27" s="135"/>
      <c r="P27" s="135"/>
      <c r="Q27" s="135"/>
      <c r="R27" s="136"/>
    </row>
    <row r="28" spans="1:18" x14ac:dyDescent="0.2">
      <c r="A28" s="124" t="s">
        <v>154</v>
      </c>
      <c r="B28" s="124" t="s">
        <v>80</v>
      </c>
      <c r="C28" s="124" t="s">
        <v>138</v>
      </c>
      <c r="M28" s="137" t="s">
        <v>66</v>
      </c>
      <c r="N28" s="147">
        <f t="shared" si="7"/>
        <v>3.1560022271288041E-2</v>
      </c>
      <c r="O28" s="139"/>
      <c r="P28" s="139"/>
      <c r="Q28" s="139"/>
      <c r="R28" s="140"/>
    </row>
    <row r="29" spans="1:18" x14ac:dyDescent="0.2">
      <c r="A29" s="125" t="s">
        <v>150</v>
      </c>
      <c r="B29" s="125" t="s">
        <v>81</v>
      </c>
      <c r="C29" s="125" t="s">
        <v>137</v>
      </c>
      <c r="D29" t="s">
        <v>133</v>
      </c>
      <c r="M29" s="137" t="s">
        <v>70</v>
      </c>
      <c r="N29" s="148">
        <f t="shared" si="7"/>
        <v>1.194285714285714E-2</v>
      </c>
      <c r="O29" s="149"/>
      <c r="P29" s="149"/>
      <c r="Q29" s="149"/>
      <c r="R29" s="150"/>
    </row>
    <row r="30" spans="1:18" x14ac:dyDescent="0.2">
      <c r="A30" s="123" t="s">
        <v>151</v>
      </c>
      <c r="B30" s="123" t="s">
        <v>86</v>
      </c>
      <c r="C30" s="123" t="s">
        <v>136</v>
      </c>
      <c r="D30" t="s">
        <v>134</v>
      </c>
      <c r="M30" s="151" t="s">
        <v>73</v>
      </c>
      <c r="N30" s="148">
        <f t="shared" si="7"/>
        <v>0.12390714285714284</v>
      </c>
      <c r="O30" s="149"/>
      <c r="P30" s="149"/>
      <c r="Q30" s="149"/>
      <c r="R30" s="150"/>
    </row>
    <row r="31" spans="1:18" x14ac:dyDescent="0.2">
      <c r="A31" s="125" t="s">
        <v>152</v>
      </c>
      <c r="B31" s="125" t="s">
        <v>88</v>
      </c>
      <c r="C31" s="125" t="s">
        <v>135</v>
      </c>
      <c r="M31" s="151" t="s">
        <v>77</v>
      </c>
      <c r="N31" s="148">
        <f t="shared" si="7"/>
        <v>4.0680357142857143E-2</v>
      </c>
      <c r="O31" s="149"/>
      <c r="P31" s="149"/>
      <c r="Q31" s="149"/>
      <c r="R31" s="150"/>
    </row>
    <row r="32" spans="1:18" x14ac:dyDescent="0.2">
      <c r="A32" s="125" t="s">
        <v>74</v>
      </c>
      <c r="B32" s="125" t="s">
        <v>84</v>
      </c>
      <c r="C32" s="125" t="s">
        <v>126</v>
      </c>
      <c r="M32" s="133" t="s">
        <v>78</v>
      </c>
      <c r="N32" s="146">
        <f>I9</f>
        <v>0.30330086580086574</v>
      </c>
      <c r="O32" s="135"/>
      <c r="P32" s="135"/>
      <c r="Q32" s="135"/>
      <c r="R32" s="136"/>
    </row>
    <row r="33" spans="13:18" x14ac:dyDescent="0.2">
      <c r="M33" s="133" t="s">
        <v>80</v>
      </c>
      <c r="N33" s="146">
        <f>I10</f>
        <v>0.19020562770562768</v>
      </c>
      <c r="O33" s="135"/>
      <c r="P33" s="135"/>
      <c r="Q33" s="135"/>
      <c r="R33" s="136"/>
    </row>
    <row r="34" spans="13:18" x14ac:dyDescent="0.2">
      <c r="M34" s="137" t="s">
        <v>81</v>
      </c>
      <c r="N34" s="147">
        <f>I11</f>
        <v>3.0844155844155841E-2</v>
      </c>
      <c r="O34" s="139"/>
      <c r="P34" s="139"/>
      <c r="Q34" s="139"/>
      <c r="R34" s="140"/>
    </row>
    <row r="35" spans="13:18" x14ac:dyDescent="0.2">
      <c r="M35" s="133" t="s">
        <v>86</v>
      </c>
      <c r="N35" s="146">
        <f>I13</f>
        <v>1.5388934436953241E-2</v>
      </c>
      <c r="O35" s="135"/>
      <c r="P35" s="135"/>
      <c r="Q35" s="135"/>
      <c r="R35" s="136"/>
    </row>
    <row r="36" spans="13:18" x14ac:dyDescent="0.2">
      <c r="M36" s="133" t="s">
        <v>88</v>
      </c>
      <c r="N36" s="146">
        <f>I14</f>
        <v>3.7046130498111687E-2</v>
      </c>
      <c r="O36" s="135"/>
      <c r="P36" s="135"/>
      <c r="Q36" s="135"/>
      <c r="R36" s="136"/>
    </row>
    <row r="37" spans="13:18" x14ac:dyDescent="0.2">
      <c r="M37" s="137" t="s">
        <v>84</v>
      </c>
      <c r="N37" s="147">
        <f>I16</f>
        <v>0.05</v>
      </c>
      <c r="O37" s="139"/>
      <c r="P37" s="139"/>
      <c r="Q37" s="139"/>
      <c r="R37" s="140"/>
    </row>
    <row r="43" spans="13:18" ht="17" thickBot="1" x14ac:dyDescent="0.25"/>
    <row r="44" spans="13:18" ht="17" thickBot="1" x14ac:dyDescent="0.25">
      <c r="M44" s="141" t="s">
        <v>57</v>
      </c>
      <c r="N44" s="24" t="s">
        <v>104</v>
      </c>
      <c r="O44" s="131"/>
      <c r="P44" s="131"/>
      <c r="Q44" s="132"/>
    </row>
    <row r="45" spans="13:18" x14ac:dyDescent="0.2">
      <c r="M45" s="133" t="s">
        <v>60</v>
      </c>
      <c r="N45" s="134">
        <f>$J$7</f>
        <v>0.37321428571428561</v>
      </c>
      <c r="O45" s="135"/>
      <c r="P45" s="135"/>
      <c r="Q45" s="136"/>
    </row>
    <row r="46" spans="13:18" x14ac:dyDescent="0.2">
      <c r="M46" s="133" t="s">
        <v>67</v>
      </c>
      <c r="N46" s="134">
        <f>$J$11</f>
        <v>0.52435064935064934</v>
      </c>
      <c r="O46" s="135"/>
      <c r="P46" s="135"/>
      <c r="Q46" s="136"/>
    </row>
    <row r="47" spans="13:18" x14ac:dyDescent="0.2">
      <c r="M47" s="133" t="s">
        <v>103</v>
      </c>
      <c r="N47" s="134">
        <f>$J$14</f>
        <v>5.2435064935064932E-2</v>
      </c>
      <c r="O47" s="135"/>
      <c r="P47" s="135"/>
      <c r="Q47" s="136"/>
    </row>
    <row r="48" spans="13:18" x14ac:dyDescent="0.2">
      <c r="M48" s="137" t="s">
        <v>82</v>
      </c>
      <c r="N48" s="138">
        <f>$J$16</f>
        <v>0.05</v>
      </c>
      <c r="O48" s="139"/>
      <c r="P48" s="139"/>
      <c r="Q48" s="140"/>
    </row>
  </sheetData>
  <hyperlinks>
    <hyperlink ref="L19" r:id="rId1"/>
    <hyperlink ref="M14" r:id="rId2"/>
    <hyperlink ref="M15" r:id="rId3"/>
    <hyperlink ref="L20" r:id="rId4" location="12cc87d0be46"/>
  </hyperlinks>
  <pageMargins left="0.7" right="0.7" top="0.75" bottom="0.75" header="0.3" footer="0.3"/>
  <pageSetup paperSize="9" orientation="portrait" horizontalDpi="0" verticalDpi="0"/>
  <ignoredErrors>
    <ignoredError sqref="B9 N6 Q4" formulaRange="1"/>
  </ignoredError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MSCI details</vt:lpstr>
      <vt:lpstr>Market Portfolio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2017-01-08T16:24:36Z</cp:lastPrinted>
  <dcterms:created xsi:type="dcterms:W3CDTF">2016-12-30T19:13:02Z</dcterms:created>
  <dcterms:modified xsi:type="dcterms:W3CDTF">2017-01-13T01:00:10Z</dcterms:modified>
</cp:coreProperties>
</file>